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Hlavní seznam" sheetId="1" r:id="rId1"/>
    <sheet name="Odehrané hry" sheetId="2" r:id="rId2"/>
    <sheet name="Výsledky" sheetId="3" r:id="rId3"/>
  </sheets>
  <calcPr calcId="124519"/>
</workbook>
</file>

<file path=xl/calcChain.xml><?xml version="1.0" encoding="utf-8"?>
<calcChain xmlns="http://schemas.openxmlformats.org/spreadsheetml/2006/main">
  <c r="M8" i="1"/>
  <c r="M6"/>
  <c r="H8"/>
  <c r="D19" i="2" s="1"/>
  <c r="H6" i="1"/>
  <c r="C8"/>
  <c r="C6"/>
  <c r="AC300" i="2"/>
  <c r="AC299"/>
  <c r="N299"/>
  <c r="T299" s="1"/>
  <c r="K299"/>
  <c r="G299"/>
  <c r="T296" s="1"/>
  <c r="D299"/>
  <c r="AC298"/>
  <c r="N298"/>
  <c r="K298"/>
  <c r="G298"/>
  <c r="D298"/>
  <c r="T295" s="1"/>
  <c r="Y297"/>
  <c r="X297"/>
  <c r="Z297" s="1"/>
  <c r="Y300" s="1"/>
  <c r="N297"/>
  <c r="K297"/>
  <c r="J297"/>
  <c r="G297"/>
  <c r="D297"/>
  <c r="T300" s="1"/>
  <c r="C297"/>
  <c r="Y296"/>
  <c r="X296"/>
  <c r="Z296" s="1"/>
  <c r="Y299" s="1"/>
  <c r="Y295"/>
  <c r="X295"/>
  <c r="Z295" s="1"/>
  <c r="X300" s="1"/>
  <c r="Y294"/>
  <c r="X294"/>
  <c r="Z294" s="1"/>
  <c r="Y298" s="1"/>
  <c r="Y293"/>
  <c r="X293"/>
  <c r="Z293" s="1"/>
  <c r="X299" s="1"/>
  <c r="P293"/>
  <c r="I293"/>
  <c r="T293" s="1"/>
  <c r="Y292"/>
  <c r="X292"/>
  <c r="Z292" s="1"/>
  <c r="X298" s="1"/>
  <c r="T292"/>
  <c r="AC290"/>
  <c r="AC289"/>
  <c r="N289"/>
  <c r="K289"/>
  <c r="G289"/>
  <c r="D289"/>
  <c r="AC288"/>
  <c r="N288"/>
  <c r="K288"/>
  <c r="G288"/>
  <c r="D288"/>
  <c r="Y287"/>
  <c r="X287"/>
  <c r="N287"/>
  <c r="K287"/>
  <c r="J287"/>
  <c r="G287"/>
  <c r="D287"/>
  <c r="C287"/>
  <c r="Y286"/>
  <c r="X286"/>
  <c r="Y285"/>
  <c r="X285"/>
  <c r="Y284"/>
  <c r="X284"/>
  <c r="Y283"/>
  <c r="X283"/>
  <c r="P283"/>
  <c r="I283"/>
  <c r="T283" s="1"/>
  <c r="Y282"/>
  <c r="X282"/>
  <c r="T282"/>
  <c r="AC280"/>
  <c r="AC279"/>
  <c r="N279"/>
  <c r="K279"/>
  <c r="G279"/>
  <c r="T276" s="1"/>
  <c r="D279"/>
  <c r="AC278"/>
  <c r="N278"/>
  <c r="K278"/>
  <c r="G278"/>
  <c r="D278"/>
  <c r="Y277"/>
  <c r="X277"/>
  <c r="Z277" s="1"/>
  <c r="Y280" s="1"/>
  <c r="N277"/>
  <c r="K277"/>
  <c r="J277"/>
  <c r="G277"/>
  <c r="D277"/>
  <c r="C277"/>
  <c r="Y276"/>
  <c r="X276"/>
  <c r="Z276" s="1"/>
  <c r="Y279" s="1"/>
  <c r="Y275"/>
  <c r="X275"/>
  <c r="Y274"/>
  <c r="X274"/>
  <c r="Z274" s="1"/>
  <c r="Y278" s="1"/>
  <c r="Y273"/>
  <c r="X273"/>
  <c r="P273"/>
  <c r="I273"/>
  <c r="T273" s="1"/>
  <c r="Y272"/>
  <c r="X272"/>
  <c r="T272"/>
  <c r="AC270"/>
  <c r="AC269"/>
  <c r="N269"/>
  <c r="K269"/>
  <c r="G269"/>
  <c r="D269"/>
  <c r="AC268"/>
  <c r="N268"/>
  <c r="K268"/>
  <c r="G268"/>
  <c r="D268"/>
  <c r="Y267"/>
  <c r="X267"/>
  <c r="N267"/>
  <c r="K267"/>
  <c r="J267"/>
  <c r="G267"/>
  <c r="D267"/>
  <c r="T270" s="1"/>
  <c r="C267"/>
  <c r="Y266"/>
  <c r="X266"/>
  <c r="Y265"/>
  <c r="X265"/>
  <c r="Y264"/>
  <c r="X264"/>
  <c r="Y263"/>
  <c r="X263"/>
  <c r="P263"/>
  <c r="I263"/>
  <c r="T263" s="1"/>
  <c r="Y262"/>
  <c r="X262"/>
  <c r="T262"/>
  <c r="AC260"/>
  <c r="AC259"/>
  <c r="N259"/>
  <c r="K259"/>
  <c r="G259"/>
  <c r="D259"/>
  <c r="AC258"/>
  <c r="N258"/>
  <c r="K258"/>
  <c r="G258"/>
  <c r="D258"/>
  <c r="Y257"/>
  <c r="X257"/>
  <c r="Z257" s="1"/>
  <c r="Y260" s="1"/>
  <c r="N257"/>
  <c r="K257"/>
  <c r="J257"/>
  <c r="G257"/>
  <c r="D257"/>
  <c r="T260" s="1"/>
  <c r="C257"/>
  <c r="Y256"/>
  <c r="X256"/>
  <c r="Z256" s="1"/>
  <c r="Y259" s="1"/>
  <c r="Y255"/>
  <c r="X255"/>
  <c r="Z255" s="1"/>
  <c r="X260" s="1"/>
  <c r="Y254"/>
  <c r="X254"/>
  <c r="Z254" s="1"/>
  <c r="Y258" s="1"/>
  <c r="Y253"/>
  <c r="X253"/>
  <c r="Z253" s="1"/>
  <c r="X259" s="1"/>
  <c r="P253"/>
  <c r="I253"/>
  <c r="T253" s="1"/>
  <c r="Y252"/>
  <c r="X252"/>
  <c r="Z252" s="1"/>
  <c r="X258" s="1"/>
  <c r="T252"/>
  <c r="AC250"/>
  <c r="AC249"/>
  <c r="N249"/>
  <c r="K249"/>
  <c r="G249"/>
  <c r="D249"/>
  <c r="AC248"/>
  <c r="N248"/>
  <c r="K248"/>
  <c r="G248"/>
  <c r="D248"/>
  <c r="Y247"/>
  <c r="X247"/>
  <c r="Z247" s="1"/>
  <c r="Y250" s="1"/>
  <c r="N247"/>
  <c r="K247"/>
  <c r="J247"/>
  <c r="G247"/>
  <c r="D247"/>
  <c r="T250" s="1"/>
  <c r="C247"/>
  <c r="Y246"/>
  <c r="X246"/>
  <c r="Z246" s="1"/>
  <c r="Y249" s="1"/>
  <c r="Y245"/>
  <c r="X245"/>
  <c r="Z245" s="1"/>
  <c r="X250" s="1"/>
  <c r="Z250" s="1"/>
  <c r="AA250" s="1"/>
  <c r="Y244"/>
  <c r="X244"/>
  <c r="Z244" s="1"/>
  <c r="Y248" s="1"/>
  <c r="Y243"/>
  <c r="X243"/>
  <c r="Z243" s="1"/>
  <c r="X249" s="1"/>
  <c r="Z249" s="1"/>
  <c r="AA249" s="1"/>
  <c r="P243"/>
  <c r="I243"/>
  <c r="T243" s="1"/>
  <c r="Y242"/>
  <c r="X242"/>
  <c r="Z242" s="1"/>
  <c r="X248" s="1"/>
  <c r="Z248" s="1"/>
  <c r="AA248" s="1"/>
  <c r="T242"/>
  <c r="AC240"/>
  <c r="AC239"/>
  <c r="N239"/>
  <c r="K239"/>
  <c r="G239"/>
  <c r="T236" s="1"/>
  <c r="D239"/>
  <c r="AC238"/>
  <c r="N238"/>
  <c r="K238"/>
  <c r="G238"/>
  <c r="D238"/>
  <c r="Y237"/>
  <c r="X237"/>
  <c r="Z237" s="1"/>
  <c r="Y240" s="1"/>
  <c r="N237"/>
  <c r="K237"/>
  <c r="J237"/>
  <c r="G237"/>
  <c r="D237"/>
  <c r="T240" s="1"/>
  <c r="C237"/>
  <c r="Y236"/>
  <c r="X236"/>
  <c r="Z236" s="1"/>
  <c r="Y239" s="1"/>
  <c r="Y235"/>
  <c r="X235"/>
  <c r="Z235" s="1"/>
  <c r="X240" s="1"/>
  <c r="Y234"/>
  <c r="X234"/>
  <c r="Z234" s="1"/>
  <c r="Y238" s="1"/>
  <c r="Y233"/>
  <c r="X233"/>
  <c r="Z233" s="1"/>
  <c r="X239" s="1"/>
  <c r="P233"/>
  <c r="I233"/>
  <c r="T233" s="1"/>
  <c r="Y232"/>
  <c r="X232"/>
  <c r="Z232" s="1"/>
  <c r="X238" s="1"/>
  <c r="Z238" s="1"/>
  <c r="AA238" s="1"/>
  <c r="T232"/>
  <c r="AC230"/>
  <c r="AC229"/>
  <c r="N229"/>
  <c r="K229"/>
  <c r="G229"/>
  <c r="D229"/>
  <c r="AC228"/>
  <c r="N228"/>
  <c r="K228"/>
  <c r="G228"/>
  <c r="D228"/>
  <c r="Y227"/>
  <c r="X227"/>
  <c r="Z227" s="1"/>
  <c r="Y230" s="1"/>
  <c r="N227"/>
  <c r="K227"/>
  <c r="J227"/>
  <c r="G227"/>
  <c r="D227"/>
  <c r="T230" s="1"/>
  <c r="C227"/>
  <c r="Y226"/>
  <c r="X226"/>
  <c r="Z226" s="1"/>
  <c r="Y229" s="1"/>
  <c r="Y225"/>
  <c r="X225"/>
  <c r="Z225" s="1"/>
  <c r="X230" s="1"/>
  <c r="Z230" s="1"/>
  <c r="AA230" s="1"/>
  <c r="Y224"/>
  <c r="X224"/>
  <c r="Z224" s="1"/>
  <c r="Y228" s="1"/>
  <c r="Y223"/>
  <c r="X223"/>
  <c r="Z223" s="1"/>
  <c r="X229" s="1"/>
  <c r="Z229" s="1"/>
  <c r="AA229" s="1"/>
  <c r="P223"/>
  <c r="I223"/>
  <c r="T223" s="1"/>
  <c r="Y222"/>
  <c r="X222"/>
  <c r="Z222" s="1"/>
  <c r="X228" s="1"/>
  <c r="Z228" s="1"/>
  <c r="AA228" s="1"/>
  <c r="T222"/>
  <c r="AC220"/>
  <c r="AC219"/>
  <c r="N219"/>
  <c r="K219"/>
  <c r="G219"/>
  <c r="D219"/>
  <c r="AC218"/>
  <c r="N218"/>
  <c r="K218"/>
  <c r="G218"/>
  <c r="D218"/>
  <c r="Y217"/>
  <c r="X217"/>
  <c r="Z217" s="1"/>
  <c r="Y220" s="1"/>
  <c r="N217"/>
  <c r="K217"/>
  <c r="J217"/>
  <c r="G217"/>
  <c r="D217"/>
  <c r="T220" s="1"/>
  <c r="C217"/>
  <c r="Y216"/>
  <c r="X216"/>
  <c r="Z216" s="1"/>
  <c r="Y219" s="1"/>
  <c r="Y215"/>
  <c r="X215"/>
  <c r="Z215" s="1"/>
  <c r="X220" s="1"/>
  <c r="Y214"/>
  <c r="X214"/>
  <c r="Z214" s="1"/>
  <c r="Y218" s="1"/>
  <c r="Y213"/>
  <c r="X213"/>
  <c r="Z213" s="1"/>
  <c r="X219" s="1"/>
  <c r="P213"/>
  <c r="I213"/>
  <c r="T213" s="1"/>
  <c r="Y212"/>
  <c r="X212"/>
  <c r="Z212" s="1"/>
  <c r="X218" s="1"/>
  <c r="T212"/>
  <c r="AC210"/>
  <c r="AC209"/>
  <c r="N209"/>
  <c r="K209"/>
  <c r="G209"/>
  <c r="D209"/>
  <c r="AC208"/>
  <c r="N208"/>
  <c r="K208"/>
  <c r="G208"/>
  <c r="D208"/>
  <c r="Y207"/>
  <c r="X207"/>
  <c r="Z207" s="1"/>
  <c r="Y210" s="1"/>
  <c r="N207"/>
  <c r="K207"/>
  <c r="J207"/>
  <c r="G207"/>
  <c r="D207"/>
  <c r="T210" s="1"/>
  <c r="C207"/>
  <c r="Y206"/>
  <c r="X206"/>
  <c r="Z206" s="1"/>
  <c r="Y209" s="1"/>
  <c r="Y205"/>
  <c r="X205"/>
  <c r="Z205" s="1"/>
  <c r="X210" s="1"/>
  <c r="Z210" s="1"/>
  <c r="AA210" s="1"/>
  <c r="Y204"/>
  <c r="X204"/>
  <c r="Z204" s="1"/>
  <c r="Y208" s="1"/>
  <c r="Y203"/>
  <c r="X203"/>
  <c r="Z203" s="1"/>
  <c r="X209" s="1"/>
  <c r="Z209" s="1"/>
  <c r="AA209" s="1"/>
  <c r="P203"/>
  <c r="I203"/>
  <c r="T203" s="1"/>
  <c r="Y202"/>
  <c r="X202"/>
  <c r="Z202" s="1"/>
  <c r="X208" s="1"/>
  <c r="Z208" s="1"/>
  <c r="AA208" s="1"/>
  <c r="T202"/>
  <c r="AC200"/>
  <c r="AC199"/>
  <c r="N199"/>
  <c r="K199"/>
  <c r="G199"/>
  <c r="D199"/>
  <c r="AC198"/>
  <c r="N198"/>
  <c r="K198"/>
  <c r="G198"/>
  <c r="D198"/>
  <c r="Y197"/>
  <c r="X197"/>
  <c r="Z197" s="1"/>
  <c r="Y200" s="1"/>
  <c r="N197"/>
  <c r="K197"/>
  <c r="J197"/>
  <c r="G197"/>
  <c r="D197"/>
  <c r="T200" s="1"/>
  <c r="C197"/>
  <c r="Y196"/>
  <c r="X196"/>
  <c r="Z196" s="1"/>
  <c r="Y199" s="1"/>
  <c r="Y195"/>
  <c r="X195"/>
  <c r="Z195" s="1"/>
  <c r="X200" s="1"/>
  <c r="Z200" s="1"/>
  <c r="AA200" s="1"/>
  <c r="Y194"/>
  <c r="X194"/>
  <c r="Z194" s="1"/>
  <c r="Y198" s="1"/>
  <c r="Y193"/>
  <c r="X193"/>
  <c r="Z193" s="1"/>
  <c r="X199" s="1"/>
  <c r="Z199" s="1"/>
  <c r="AA199" s="1"/>
  <c r="P193"/>
  <c r="I193"/>
  <c r="T193" s="1"/>
  <c r="Y192"/>
  <c r="X192"/>
  <c r="Z192" s="1"/>
  <c r="X198" s="1"/>
  <c r="Z198" s="1"/>
  <c r="AA198" s="1"/>
  <c r="T192"/>
  <c r="AC190"/>
  <c r="AC189"/>
  <c r="N189"/>
  <c r="K189"/>
  <c r="G189"/>
  <c r="D189"/>
  <c r="AC188"/>
  <c r="N188"/>
  <c r="K188"/>
  <c r="G188"/>
  <c r="D188"/>
  <c r="Y187"/>
  <c r="X187"/>
  <c r="Z187" s="1"/>
  <c r="Y190" s="1"/>
  <c r="N187"/>
  <c r="K187"/>
  <c r="J187"/>
  <c r="G187"/>
  <c r="D187"/>
  <c r="T190" s="1"/>
  <c r="C187"/>
  <c r="Y186"/>
  <c r="X186"/>
  <c r="Z186" s="1"/>
  <c r="Y189" s="1"/>
  <c r="Y185"/>
  <c r="X185"/>
  <c r="Z185" s="1"/>
  <c r="X190" s="1"/>
  <c r="Z190" s="1"/>
  <c r="AA190" s="1"/>
  <c r="Y184"/>
  <c r="X184"/>
  <c r="Z184" s="1"/>
  <c r="Y188" s="1"/>
  <c r="Y183"/>
  <c r="X183"/>
  <c r="Z183" s="1"/>
  <c r="X189" s="1"/>
  <c r="Z189" s="1"/>
  <c r="AA189" s="1"/>
  <c r="P183"/>
  <c r="I183"/>
  <c r="T183" s="1"/>
  <c r="Y182"/>
  <c r="X182"/>
  <c r="Z182" s="1"/>
  <c r="X188" s="1"/>
  <c r="Z188" s="1"/>
  <c r="AA188" s="1"/>
  <c r="T182"/>
  <c r="AC180"/>
  <c r="AC179"/>
  <c r="N179"/>
  <c r="K179"/>
  <c r="G179"/>
  <c r="D179"/>
  <c r="AC178"/>
  <c r="N178"/>
  <c r="K178"/>
  <c r="G178"/>
  <c r="D178"/>
  <c r="Y177"/>
  <c r="X177"/>
  <c r="N177"/>
  <c r="K177"/>
  <c r="J177"/>
  <c r="G177"/>
  <c r="C177"/>
  <c r="Y176"/>
  <c r="X176"/>
  <c r="Y175"/>
  <c r="X175"/>
  <c r="Y174"/>
  <c r="X174"/>
  <c r="Y173"/>
  <c r="X173"/>
  <c r="P173"/>
  <c r="I173"/>
  <c r="T173" s="1"/>
  <c r="Y172"/>
  <c r="X172"/>
  <c r="T172"/>
  <c r="AC170"/>
  <c r="AC169"/>
  <c r="N169"/>
  <c r="K169"/>
  <c r="D169"/>
  <c r="AC168"/>
  <c r="N168"/>
  <c r="K168"/>
  <c r="D168"/>
  <c r="Y167"/>
  <c r="X167"/>
  <c r="N167"/>
  <c r="K167"/>
  <c r="J167"/>
  <c r="G167"/>
  <c r="C167"/>
  <c r="Y166"/>
  <c r="X166"/>
  <c r="Y165"/>
  <c r="X165"/>
  <c r="Y164"/>
  <c r="X164"/>
  <c r="Y163"/>
  <c r="X163"/>
  <c r="P163"/>
  <c r="I163"/>
  <c r="T163" s="1"/>
  <c r="Y162"/>
  <c r="X162"/>
  <c r="T162"/>
  <c r="AC160"/>
  <c r="AC159"/>
  <c r="K159"/>
  <c r="G159"/>
  <c r="D159"/>
  <c r="AC158"/>
  <c r="K158"/>
  <c r="G158"/>
  <c r="D158"/>
  <c r="Y157"/>
  <c r="X157"/>
  <c r="N157"/>
  <c r="N158" s="1"/>
  <c r="N159" s="1"/>
  <c r="K157"/>
  <c r="J157"/>
  <c r="G157"/>
  <c r="C157"/>
  <c r="Y156"/>
  <c r="X156"/>
  <c r="Y155"/>
  <c r="X155"/>
  <c r="Y154"/>
  <c r="X154"/>
  <c r="Y153"/>
  <c r="X153"/>
  <c r="P153"/>
  <c r="I153"/>
  <c r="T153" s="1"/>
  <c r="Y152"/>
  <c r="X152"/>
  <c r="T152"/>
  <c r="AC150"/>
  <c r="AC149"/>
  <c r="N149"/>
  <c r="K149"/>
  <c r="G149"/>
  <c r="D149"/>
  <c r="AC148"/>
  <c r="N148"/>
  <c r="K148"/>
  <c r="G148"/>
  <c r="D148"/>
  <c r="Y147"/>
  <c r="X147"/>
  <c r="N147"/>
  <c r="K147"/>
  <c r="J147"/>
  <c r="G147"/>
  <c r="D147"/>
  <c r="C147"/>
  <c r="Y146"/>
  <c r="X146"/>
  <c r="Y145"/>
  <c r="X145"/>
  <c r="Y144"/>
  <c r="X144"/>
  <c r="Y143"/>
  <c r="X143"/>
  <c r="P143"/>
  <c r="I143"/>
  <c r="T143" s="1"/>
  <c r="Y142"/>
  <c r="X142"/>
  <c r="T142"/>
  <c r="AC140"/>
  <c r="AC139"/>
  <c r="K139"/>
  <c r="G139"/>
  <c r="D139"/>
  <c r="T136" s="1"/>
  <c r="AC138"/>
  <c r="K138"/>
  <c r="G138"/>
  <c r="D138"/>
  <c r="Y137"/>
  <c r="X137"/>
  <c r="N137"/>
  <c r="N138" s="1"/>
  <c r="N139" s="1"/>
  <c r="K137"/>
  <c r="J137"/>
  <c r="G137"/>
  <c r="D137"/>
  <c r="C137"/>
  <c r="Y136"/>
  <c r="X136"/>
  <c r="Y135"/>
  <c r="X135"/>
  <c r="Z135" s="1"/>
  <c r="X140" s="1"/>
  <c r="Y134"/>
  <c r="X134"/>
  <c r="Z134" s="1"/>
  <c r="Y138" s="1"/>
  <c r="Y133"/>
  <c r="X133"/>
  <c r="Z133" s="1"/>
  <c r="X139" s="1"/>
  <c r="P133"/>
  <c r="I133"/>
  <c r="T133" s="1"/>
  <c r="Y132"/>
  <c r="X132"/>
  <c r="Z132" s="1"/>
  <c r="X138" s="1"/>
  <c r="T132"/>
  <c r="AC130"/>
  <c r="AC129"/>
  <c r="K129"/>
  <c r="D129"/>
  <c r="AC128"/>
  <c r="K128"/>
  <c r="D128"/>
  <c r="Y127"/>
  <c r="X127"/>
  <c r="N127"/>
  <c r="N128" s="1"/>
  <c r="N129" s="1"/>
  <c r="J127"/>
  <c r="G127"/>
  <c r="D127"/>
  <c r="C127"/>
  <c r="Y126"/>
  <c r="X126"/>
  <c r="Y125"/>
  <c r="X125"/>
  <c r="Y124"/>
  <c r="X124"/>
  <c r="Y123"/>
  <c r="X123"/>
  <c r="P123"/>
  <c r="I123"/>
  <c r="T123" s="1"/>
  <c r="Y122"/>
  <c r="X122"/>
  <c r="T122"/>
  <c r="AC120"/>
  <c r="AC119"/>
  <c r="N119"/>
  <c r="K119"/>
  <c r="G119"/>
  <c r="D119"/>
  <c r="AC118"/>
  <c r="N118"/>
  <c r="K118"/>
  <c r="G118"/>
  <c r="D118"/>
  <c r="Y117"/>
  <c r="X117"/>
  <c r="N117"/>
  <c r="K117"/>
  <c r="J117"/>
  <c r="G117"/>
  <c r="T114" s="1"/>
  <c r="C117"/>
  <c r="Y116"/>
  <c r="X116"/>
  <c r="Y115"/>
  <c r="X115"/>
  <c r="Y114"/>
  <c r="X114"/>
  <c r="Y113"/>
  <c r="X113"/>
  <c r="P113"/>
  <c r="I113"/>
  <c r="T113" s="1"/>
  <c r="Y112"/>
  <c r="X112"/>
  <c r="T112"/>
  <c r="AC110"/>
  <c r="AC109"/>
  <c r="K109"/>
  <c r="G109"/>
  <c r="D109"/>
  <c r="AC108"/>
  <c r="K108"/>
  <c r="G108"/>
  <c r="D108"/>
  <c r="Y107"/>
  <c r="X107"/>
  <c r="N107"/>
  <c r="N108" s="1"/>
  <c r="N109" s="1"/>
  <c r="K107"/>
  <c r="J107"/>
  <c r="G107"/>
  <c r="D107"/>
  <c r="C107"/>
  <c r="Y106"/>
  <c r="X106"/>
  <c r="Y105"/>
  <c r="X105"/>
  <c r="Y104"/>
  <c r="X104"/>
  <c r="Y103"/>
  <c r="X103"/>
  <c r="P103"/>
  <c r="I103"/>
  <c r="T103" s="1"/>
  <c r="Y102"/>
  <c r="X102"/>
  <c r="T102"/>
  <c r="AC100"/>
  <c r="AC99"/>
  <c r="N99"/>
  <c r="K99"/>
  <c r="G99"/>
  <c r="D99"/>
  <c r="AC98"/>
  <c r="N98"/>
  <c r="K98"/>
  <c r="D98"/>
  <c r="Y97"/>
  <c r="X97"/>
  <c r="N97"/>
  <c r="J97"/>
  <c r="G97"/>
  <c r="T94" s="1"/>
  <c r="D97"/>
  <c r="C97"/>
  <c r="Y96"/>
  <c r="X96"/>
  <c r="Y95"/>
  <c r="X95"/>
  <c r="Y94"/>
  <c r="X94"/>
  <c r="Y93"/>
  <c r="X93"/>
  <c r="P93"/>
  <c r="I93"/>
  <c r="T93" s="1"/>
  <c r="Y92"/>
  <c r="X92"/>
  <c r="T92"/>
  <c r="AC90"/>
  <c r="AC89"/>
  <c r="N89"/>
  <c r="K89"/>
  <c r="G89"/>
  <c r="D89"/>
  <c r="AC88"/>
  <c r="N88"/>
  <c r="K88"/>
  <c r="G88"/>
  <c r="D88"/>
  <c r="Y87"/>
  <c r="X87"/>
  <c r="N87"/>
  <c r="K87"/>
  <c r="J87"/>
  <c r="G87"/>
  <c r="D87"/>
  <c r="C87"/>
  <c r="Y86"/>
  <c r="X86"/>
  <c r="Y85"/>
  <c r="X85"/>
  <c r="Y84"/>
  <c r="X84"/>
  <c r="Y83"/>
  <c r="X83"/>
  <c r="P83"/>
  <c r="I83"/>
  <c r="T83" s="1"/>
  <c r="Y82"/>
  <c r="X82"/>
  <c r="T82"/>
  <c r="AC80"/>
  <c r="AC79"/>
  <c r="K79"/>
  <c r="G79"/>
  <c r="D79"/>
  <c r="AC78"/>
  <c r="K78"/>
  <c r="G78"/>
  <c r="D78"/>
  <c r="Y77"/>
  <c r="X77"/>
  <c r="N77"/>
  <c r="N78" s="1"/>
  <c r="N79" s="1"/>
  <c r="J77"/>
  <c r="G77"/>
  <c r="D77"/>
  <c r="C77"/>
  <c r="Y76"/>
  <c r="X76"/>
  <c r="Y75"/>
  <c r="X75"/>
  <c r="Y74"/>
  <c r="X74"/>
  <c r="Y73"/>
  <c r="X73"/>
  <c r="P73"/>
  <c r="I73"/>
  <c r="T73" s="1"/>
  <c r="Y72"/>
  <c r="X72"/>
  <c r="T72"/>
  <c r="AC70"/>
  <c r="AC69"/>
  <c r="N69"/>
  <c r="K69"/>
  <c r="D69"/>
  <c r="AC68"/>
  <c r="N68"/>
  <c r="K68"/>
  <c r="D68"/>
  <c r="Y67"/>
  <c r="X67"/>
  <c r="N67"/>
  <c r="K67"/>
  <c r="J67"/>
  <c r="C67"/>
  <c r="Y66"/>
  <c r="X66"/>
  <c r="Y65"/>
  <c r="X65"/>
  <c r="Y64"/>
  <c r="X64"/>
  <c r="Y63"/>
  <c r="X63"/>
  <c r="P63"/>
  <c r="I63"/>
  <c r="T63" s="1"/>
  <c r="Y62"/>
  <c r="X62"/>
  <c r="T62"/>
  <c r="AC60"/>
  <c r="AC59"/>
  <c r="K59"/>
  <c r="G59"/>
  <c r="D59"/>
  <c r="AC58"/>
  <c r="K58"/>
  <c r="G58"/>
  <c r="D58"/>
  <c r="Y57"/>
  <c r="X57"/>
  <c r="N57"/>
  <c r="N58" s="1"/>
  <c r="N59" s="1"/>
  <c r="J57"/>
  <c r="G57"/>
  <c r="D57"/>
  <c r="C57"/>
  <c r="Y56"/>
  <c r="X56"/>
  <c r="Y55"/>
  <c r="X55"/>
  <c r="Z55" s="1"/>
  <c r="X60" s="1"/>
  <c r="Y54"/>
  <c r="X54"/>
  <c r="Z54" s="1"/>
  <c r="Y58" s="1"/>
  <c r="Y53"/>
  <c r="X53"/>
  <c r="Z53" s="1"/>
  <c r="X59" s="1"/>
  <c r="P53"/>
  <c r="I53"/>
  <c r="T53" s="1"/>
  <c r="Y52"/>
  <c r="X52"/>
  <c r="Z52" s="1"/>
  <c r="X58" s="1"/>
  <c r="T52"/>
  <c r="AC50"/>
  <c r="AC49"/>
  <c r="N49"/>
  <c r="K49"/>
  <c r="G49"/>
  <c r="D49"/>
  <c r="AC48"/>
  <c r="N48"/>
  <c r="K48"/>
  <c r="G48"/>
  <c r="D48"/>
  <c r="Y47"/>
  <c r="X47"/>
  <c r="N47"/>
  <c r="K47"/>
  <c r="J47"/>
  <c r="G47"/>
  <c r="D47"/>
  <c r="C47"/>
  <c r="Y46"/>
  <c r="X46"/>
  <c r="Y45"/>
  <c r="X45"/>
  <c r="Y44"/>
  <c r="X44"/>
  <c r="Y43"/>
  <c r="X43"/>
  <c r="P43"/>
  <c r="I43"/>
  <c r="T43" s="1"/>
  <c r="Y42"/>
  <c r="X42"/>
  <c r="T42"/>
  <c r="AC40"/>
  <c r="AC39"/>
  <c r="N39"/>
  <c r="K39"/>
  <c r="G39"/>
  <c r="D39"/>
  <c r="AC38"/>
  <c r="N38"/>
  <c r="K38"/>
  <c r="G38"/>
  <c r="D38"/>
  <c r="Y37"/>
  <c r="X37"/>
  <c r="N37"/>
  <c r="K37"/>
  <c r="J37"/>
  <c r="G37"/>
  <c r="C37"/>
  <c r="Y36"/>
  <c r="X36"/>
  <c r="Y35"/>
  <c r="X35"/>
  <c r="Y34"/>
  <c r="X34"/>
  <c r="Y33"/>
  <c r="X33"/>
  <c r="P33"/>
  <c r="I33"/>
  <c r="T33" s="1"/>
  <c r="Y32"/>
  <c r="X32"/>
  <c r="T32"/>
  <c r="AC30"/>
  <c r="AC29"/>
  <c r="N29"/>
  <c r="K29"/>
  <c r="G29"/>
  <c r="D29"/>
  <c r="AC28"/>
  <c r="N28"/>
  <c r="K28"/>
  <c r="G28"/>
  <c r="D28"/>
  <c r="Y27"/>
  <c r="X27"/>
  <c r="N27"/>
  <c r="K27"/>
  <c r="J27"/>
  <c r="G27"/>
  <c r="C27"/>
  <c r="Y26"/>
  <c r="X26"/>
  <c r="Y25"/>
  <c r="X25"/>
  <c r="Y24"/>
  <c r="X24"/>
  <c r="Y23"/>
  <c r="X23"/>
  <c r="P23"/>
  <c r="I23"/>
  <c r="T23" s="1"/>
  <c r="Y22"/>
  <c r="X22"/>
  <c r="T22"/>
  <c r="AC20"/>
  <c r="AC19"/>
  <c r="N19"/>
  <c r="K19"/>
  <c r="AC18"/>
  <c r="N18"/>
  <c r="K18"/>
  <c r="D18"/>
  <c r="Y17"/>
  <c r="X17"/>
  <c r="N17"/>
  <c r="J17"/>
  <c r="G17"/>
  <c r="C17"/>
  <c r="Y16"/>
  <c r="X16"/>
  <c r="Y15"/>
  <c r="X15"/>
  <c r="Z15" s="1"/>
  <c r="X20" s="1"/>
  <c r="Y14"/>
  <c r="X14"/>
  <c r="Z14" s="1"/>
  <c r="Y18" s="1"/>
  <c r="Y13"/>
  <c r="X13"/>
  <c r="P13"/>
  <c r="I13"/>
  <c r="T13" s="1"/>
  <c r="Y12"/>
  <c r="X12"/>
  <c r="T12"/>
  <c r="P3"/>
  <c r="AC10"/>
  <c r="AF3" i="3" s="1"/>
  <c r="E6" s="1"/>
  <c r="AC9" i="2"/>
  <c r="AF2" i="3" s="1"/>
  <c r="E4" s="1"/>
  <c r="AC8" i="2"/>
  <c r="M4" i="1"/>
  <c r="K17" i="2" s="1"/>
  <c r="H4" i="1"/>
  <c r="D17" i="2" s="1"/>
  <c r="C4" i="1"/>
  <c r="Y7" i="2"/>
  <c r="Y6"/>
  <c r="Y5"/>
  <c r="Y4"/>
  <c r="Y3"/>
  <c r="Y2"/>
  <c r="X7"/>
  <c r="Z7" s="1"/>
  <c r="Y10" s="1"/>
  <c r="X6"/>
  <c r="Z6" s="1"/>
  <c r="Y9" s="1"/>
  <c r="X5"/>
  <c r="Z5" s="1"/>
  <c r="X10" s="1"/>
  <c r="Z10" s="1"/>
  <c r="AA10" s="1"/>
  <c r="X4"/>
  <c r="Z4" s="1"/>
  <c r="Y8" s="1"/>
  <c r="X3"/>
  <c r="Z3" s="1"/>
  <c r="X9" s="1"/>
  <c r="X2"/>
  <c r="Z2" s="1"/>
  <c r="X8" s="1"/>
  <c r="K9"/>
  <c r="G9"/>
  <c r="G8"/>
  <c r="K8"/>
  <c r="D9"/>
  <c r="D8"/>
  <c r="D7"/>
  <c r="I3"/>
  <c r="T3" s="1"/>
  <c r="T2"/>
  <c r="J7"/>
  <c r="C7"/>
  <c r="N7"/>
  <c r="N8" s="1"/>
  <c r="N9" s="1"/>
  <c r="G7"/>
  <c r="G168" s="1"/>
  <c r="G98" l="1"/>
  <c r="T95" s="1"/>
  <c r="G128"/>
  <c r="G129"/>
  <c r="T50"/>
  <c r="T140"/>
  <c r="G169"/>
  <c r="T274"/>
  <c r="T110"/>
  <c r="T90"/>
  <c r="K7"/>
  <c r="D117"/>
  <c r="T120" s="1"/>
  <c r="K127"/>
  <c r="T130" s="1"/>
  <c r="D167"/>
  <c r="T170" s="1"/>
  <c r="D177"/>
  <c r="T180" s="1"/>
  <c r="T294"/>
  <c r="K77"/>
  <c r="T80" s="1"/>
  <c r="K97"/>
  <c r="T100" s="1"/>
  <c r="T150"/>
  <c r="D157"/>
  <c r="T160" s="1"/>
  <c r="Z172"/>
  <c r="X178" s="1"/>
  <c r="Z173"/>
  <c r="X179" s="1"/>
  <c r="Z174"/>
  <c r="Y178" s="1"/>
  <c r="Z175"/>
  <c r="X180" s="1"/>
  <c r="Z176"/>
  <c r="Y179" s="1"/>
  <c r="Z177"/>
  <c r="Y180" s="1"/>
  <c r="Z162"/>
  <c r="X168" s="1"/>
  <c r="Z163"/>
  <c r="X169" s="1"/>
  <c r="Z169" s="1"/>
  <c r="AA169" s="1"/>
  <c r="Z164"/>
  <c r="Y168" s="1"/>
  <c r="Z165"/>
  <c r="X170" s="1"/>
  <c r="Z166"/>
  <c r="Y169" s="1"/>
  <c r="Z167"/>
  <c r="Y170" s="1"/>
  <c r="Z152"/>
  <c r="X158" s="1"/>
  <c r="Z153"/>
  <c r="X159" s="1"/>
  <c r="Z154"/>
  <c r="Y158" s="1"/>
  <c r="Z155"/>
  <c r="X160" s="1"/>
  <c r="Z156"/>
  <c r="Y159" s="1"/>
  <c r="Z157"/>
  <c r="Y160" s="1"/>
  <c r="Z142"/>
  <c r="X148" s="1"/>
  <c r="Z143"/>
  <c r="X149" s="1"/>
  <c r="Z149" s="1"/>
  <c r="AA149" s="1"/>
  <c r="Z144"/>
  <c r="Y148" s="1"/>
  <c r="Z145"/>
  <c r="X150" s="1"/>
  <c r="Z146"/>
  <c r="Y149" s="1"/>
  <c r="Z147"/>
  <c r="Y150" s="1"/>
  <c r="Z136"/>
  <c r="Y139" s="1"/>
  <c r="Z137"/>
  <c r="Y140" s="1"/>
  <c r="Z122"/>
  <c r="X128" s="1"/>
  <c r="Z123"/>
  <c r="X129" s="1"/>
  <c r="Z129" s="1"/>
  <c r="AA129" s="1"/>
  <c r="Z124"/>
  <c r="Y128" s="1"/>
  <c r="Z125"/>
  <c r="X130" s="1"/>
  <c r="Z126"/>
  <c r="Y129" s="1"/>
  <c r="Z127"/>
  <c r="Y130" s="1"/>
  <c r="T115"/>
  <c r="Z112"/>
  <c r="X118" s="1"/>
  <c r="Z113"/>
  <c r="X119" s="1"/>
  <c r="Z119" s="1"/>
  <c r="AA119" s="1"/>
  <c r="Z114"/>
  <c r="Y118" s="1"/>
  <c r="Z115"/>
  <c r="X120" s="1"/>
  <c r="Z116"/>
  <c r="Y119" s="1"/>
  <c r="Z117"/>
  <c r="Y120" s="1"/>
  <c r="Z102"/>
  <c r="X108" s="1"/>
  <c r="Z103"/>
  <c r="X109" s="1"/>
  <c r="Z109" s="1"/>
  <c r="AA109" s="1"/>
  <c r="Z104"/>
  <c r="Y108" s="1"/>
  <c r="Z105"/>
  <c r="X110" s="1"/>
  <c r="Z106"/>
  <c r="Y109" s="1"/>
  <c r="Z107"/>
  <c r="Y110" s="1"/>
  <c r="Z92"/>
  <c r="X98" s="1"/>
  <c r="Z93"/>
  <c r="X99" s="1"/>
  <c r="Z94"/>
  <c r="Y98" s="1"/>
  <c r="Z95"/>
  <c r="X100" s="1"/>
  <c r="Z96"/>
  <c r="Y99" s="1"/>
  <c r="Z97"/>
  <c r="Y100" s="1"/>
  <c r="Z82"/>
  <c r="X88" s="1"/>
  <c r="Z83"/>
  <c r="X89" s="1"/>
  <c r="Z89" s="1"/>
  <c r="AA89" s="1"/>
  <c r="Z84"/>
  <c r="Y88" s="1"/>
  <c r="Z85"/>
  <c r="X90" s="1"/>
  <c r="Z86"/>
  <c r="Y89" s="1"/>
  <c r="Z87"/>
  <c r="Y90" s="1"/>
  <c r="Z72"/>
  <c r="X78" s="1"/>
  <c r="Z73"/>
  <c r="X79" s="1"/>
  <c r="Z74"/>
  <c r="Y78" s="1"/>
  <c r="Z75"/>
  <c r="X80" s="1"/>
  <c r="Z76"/>
  <c r="Y79" s="1"/>
  <c r="Z77"/>
  <c r="Y80" s="1"/>
  <c r="K57"/>
  <c r="T60" s="1"/>
  <c r="D27"/>
  <c r="T30" s="1"/>
  <c r="D37"/>
  <c r="T40" s="1"/>
  <c r="D67"/>
  <c r="T70" s="1"/>
  <c r="Z62"/>
  <c r="X68" s="1"/>
  <c r="Z63"/>
  <c r="X69" s="1"/>
  <c r="Z69" s="1"/>
  <c r="AA69" s="1"/>
  <c r="Z64"/>
  <c r="Y68" s="1"/>
  <c r="Z65"/>
  <c r="X70" s="1"/>
  <c r="Z66"/>
  <c r="Y69" s="1"/>
  <c r="Z67"/>
  <c r="Y70" s="1"/>
  <c r="Z56"/>
  <c r="Y59" s="1"/>
  <c r="Z57"/>
  <c r="Y60" s="1"/>
  <c r="Z42"/>
  <c r="X48" s="1"/>
  <c r="Z43"/>
  <c r="X49" s="1"/>
  <c r="Z49" s="1"/>
  <c r="AA49" s="1"/>
  <c r="Z44"/>
  <c r="Y48" s="1"/>
  <c r="Z45"/>
  <c r="X50" s="1"/>
  <c r="Z46"/>
  <c r="Y49" s="1"/>
  <c r="Z47"/>
  <c r="Y50" s="1"/>
  <c r="Z32"/>
  <c r="X38" s="1"/>
  <c r="Z33"/>
  <c r="X39" s="1"/>
  <c r="Z39" s="1"/>
  <c r="AA39" s="1"/>
  <c r="Z34"/>
  <c r="Y38" s="1"/>
  <c r="Z35"/>
  <c r="X40" s="1"/>
  <c r="Z36"/>
  <c r="Y39" s="1"/>
  <c r="Z37"/>
  <c r="Y40" s="1"/>
  <c r="T176"/>
  <c r="T216"/>
  <c r="T56"/>
  <c r="T146"/>
  <c r="T149"/>
  <c r="T35"/>
  <c r="T45"/>
  <c r="T48"/>
  <c r="T66"/>
  <c r="T69"/>
  <c r="T186"/>
  <c r="T189"/>
  <c r="T246"/>
  <c r="T249"/>
  <c r="T125"/>
  <c r="T128"/>
  <c r="T134"/>
  <c r="T154"/>
  <c r="T155"/>
  <c r="T165"/>
  <c r="T168"/>
  <c r="T174"/>
  <c r="T194"/>
  <c r="T195"/>
  <c r="T205"/>
  <c r="T208"/>
  <c r="T214"/>
  <c r="T225"/>
  <c r="T228"/>
  <c r="T234"/>
  <c r="T254"/>
  <c r="T255"/>
  <c r="T265"/>
  <c r="T268"/>
  <c r="T285"/>
  <c r="T288"/>
  <c r="T26"/>
  <c r="T29"/>
  <c r="T75"/>
  <c r="T85"/>
  <c r="T88"/>
  <c r="T96"/>
  <c r="T106"/>
  <c r="T109"/>
  <c r="T16"/>
  <c r="AF1" i="3"/>
  <c r="E2" s="1"/>
  <c r="T27" i="2"/>
  <c r="T34"/>
  <c r="T54"/>
  <c r="T74"/>
  <c r="T55"/>
  <c r="T58"/>
  <c r="T135"/>
  <c r="T138"/>
  <c r="T175"/>
  <c r="T215"/>
  <c r="T218"/>
  <c r="T235"/>
  <c r="T238"/>
  <c r="T17"/>
  <c r="T20"/>
  <c r="T14"/>
  <c r="T57"/>
  <c r="T67"/>
  <c r="T97"/>
  <c r="T107"/>
  <c r="T137"/>
  <c r="T147"/>
  <c r="T177"/>
  <c r="T187"/>
  <c r="T217"/>
  <c r="T237"/>
  <c r="T247"/>
  <c r="T36"/>
  <c r="T39"/>
  <c r="T76"/>
  <c r="T79"/>
  <c r="T116"/>
  <c r="T119"/>
  <c r="T156"/>
  <c r="T159"/>
  <c r="T196"/>
  <c r="T199"/>
  <c r="T256"/>
  <c r="T259"/>
  <c r="T15"/>
  <c r="T18"/>
  <c r="T98"/>
  <c r="T178"/>
  <c r="T275"/>
  <c r="Z22"/>
  <c r="X28" s="1"/>
  <c r="Z23"/>
  <c r="X29" s="1"/>
  <c r="Z24"/>
  <c r="Y28" s="1"/>
  <c r="Z25"/>
  <c r="X30" s="1"/>
  <c r="Z26"/>
  <c r="Y29" s="1"/>
  <c r="Z27"/>
  <c r="Y30" s="1"/>
  <c r="Z12"/>
  <c r="X18" s="1"/>
  <c r="Z13"/>
  <c r="X19" s="1"/>
  <c r="Z16"/>
  <c r="Y19" s="1"/>
  <c r="Z17"/>
  <c r="Y20" s="1"/>
  <c r="Z20" s="1"/>
  <c r="AA20" s="1"/>
  <c r="Z18"/>
  <c r="AA18" s="1"/>
  <c r="T286"/>
  <c r="T289"/>
  <c r="T19"/>
  <c r="T25"/>
  <c r="T28"/>
  <c r="T37"/>
  <c r="T38"/>
  <c r="T47"/>
  <c r="T46"/>
  <c r="T49"/>
  <c r="T59"/>
  <c r="T65"/>
  <c r="T68"/>
  <c r="T77"/>
  <c r="T78"/>
  <c r="T87"/>
  <c r="T86"/>
  <c r="T89"/>
  <c r="T99"/>
  <c r="T105"/>
  <c r="T108"/>
  <c r="T117"/>
  <c r="T118"/>
  <c r="T127"/>
  <c r="T126"/>
  <c r="T129"/>
  <c r="T139"/>
  <c r="T145"/>
  <c r="T148"/>
  <c r="T157"/>
  <c r="T158"/>
  <c r="T167"/>
  <c r="T166"/>
  <c r="T169"/>
  <c r="T179"/>
  <c r="T185"/>
  <c r="T188"/>
  <c r="T197"/>
  <c r="T198"/>
  <c r="T207"/>
  <c r="T206"/>
  <c r="T209"/>
  <c r="T219"/>
  <c r="T227"/>
  <c r="T226"/>
  <c r="T229"/>
  <c r="T239"/>
  <c r="T245"/>
  <c r="T248"/>
  <c r="T257"/>
  <c r="T258"/>
  <c r="T267"/>
  <c r="T266"/>
  <c r="T269"/>
  <c r="T279"/>
  <c r="T297"/>
  <c r="T298"/>
  <c r="C15" i="3"/>
  <c r="D15" s="1"/>
  <c r="Z282" i="2"/>
  <c r="X288" s="1"/>
  <c r="Z283"/>
  <c r="X289" s="1"/>
  <c r="Z284"/>
  <c r="Y288" s="1"/>
  <c r="Z285"/>
  <c r="X290" s="1"/>
  <c r="Z286"/>
  <c r="Y289" s="1"/>
  <c r="Z287"/>
  <c r="Y290" s="1"/>
  <c r="T290"/>
  <c r="T287"/>
  <c r="Z272"/>
  <c r="X278" s="1"/>
  <c r="Z273"/>
  <c r="X279" s="1"/>
  <c r="Z279" s="1"/>
  <c r="Z275"/>
  <c r="X280" s="1"/>
  <c r="T280"/>
  <c r="T277"/>
  <c r="T278"/>
  <c r="Z262"/>
  <c r="X268" s="1"/>
  <c r="Z263"/>
  <c r="X269" s="1"/>
  <c r="Z264"/>
  <c r="Y268" s="1"/>
  <c r="Z265"/>
  <c r="X270" s="1"/>
  <c r="Z266"/>
  <c r="Y269" s="1"/>
  <c r="Z267"/>
  <c r="Y270" s="1"/>
  <c r="Z298"/>
  <c r="AA298" s="1"/>
  <c r="Z299"/>
  <c r="AA299" s="1"/>
  <c r="Z300"/>
  <c r="AA300" s="1"/>
  <c r="T284"/>
  <c r="Z278"/>
  <c r="AA278" s="1"/>
  <c r="Z280"/>
  <c r="T264"/>
  <c r="Z258"/>
  <c r="AA258" s="1"/>
  <c r="Z259"/>
  <c r="AA259" s="1"/>
  <c r="Z260"/>
  <c r="AA260" s="1"/>
  <c r="T244"/>
  <c r="Z239"/>
  <c r="AA239" s="1"/>
  <c r="Z240"/>
  <c r="AA240" s="1"/>
  <c r="T224"/>
  <c r="Z218"/>
  <c r="AA218" s="1"/>
  <c r="Z219"/>
  <c r="AA219" s="1"/>
  <c r="Z220"/>
  <c r="AA220" s="1"/>
  <c r="T204"/>
  <c r="T184"/>
  <c r="Z178"/>
  <c r="AA178" s="1"/>
  <c r="Z179"/>
  <c r="AA179" s="1"/>
  <c r="Z180"/>
  <c r="AA180" s="1"/>
  <c r="T164"/>
  <c r="Z158"/>
  <c r="AA158" s="1"/>
  <c r="Z159"/>
  <c r="AA159" s="1"/>
  <c r="Z160"/>
  <c r="AA160" s="1"/>
  <c r="T144"/>
  <c r="Z138"/>
  <c r="AA138" s="1"/>
  <c r="Z139"/>
  <c r="AA139" s="1"/>
  <c r="Z140"/>
  <c r="AA140" s="1"/>
  <c r="T124"/>
  <c r="T104"/>
  <c r="Z98"/>
  <c r="AA98" s="1"/>
  <c r="Z99"/>
  <c r="AA99" s="1"/>
  <c r="Z100"/>
  <c r="AA100" s="1"/>
  <c r="T84"/>
  <c r="Z79"/>
  <c r="AA79" s="1"/>
  <c r="Z80"/>
  <c r="AA80" s="1"/>
  <c r="T64"/>
  <c r="Z58"/>
  <c r="AA58" s="1"/>
  <c r="Z59"/>
  <c r="AA59" s="1"/>
  <c r="Z60"/>
  <c r="AA60" s="1"/>
  <c r="T44"/>
  <c r="T24"/>
  <c r="T5"/>
  <c r="Z9"/>
  <c r="AA9" s="1"/>
  <c r="Z8"/>
  <c r="AA8" s="1"/>
  <c r="T10"/>
  <c r="T9"/>
  <c r="T7"/>
  <c r="T4"/>
  <c r="T8"/>
  <c r="T6"/>
  <c r="U212" l="1"/>
  <c r="C220" s="1"/>
  <c r="U132"/>
  <c r="U82"/>
  <c r="C90" s="1"/>
  <c r="U232"/>
  <c r="U62"/>
  <c r="C70" s="1"/>
  <c r="U92"/>
  <c r="U172"/>
  <c r="Z168"/>
  <c r="AA168" s="1"/>
  <c r="Z170"/>
  <c r="AA170" s="1"/>
  <c r="Z150"/>
  <c r="AA150" s="1"/>
  <c r="Z148"/>
  <c r="AA148" s="1"/>
  <c r="Z128"/>
  <c r="AA128" s="1"/>
  <c r="Z130"/>
  <c r="AA130" s="1"/>
  <c r="Z118"/>
  <c r="AA118" s="1"/>
  <c r="Z120"/>
  <c r="AA120" s="1"/>
  <c r="Z108"/>
  <c r="AA108" s="1"/>
  <c r="Z110"/>
  <c r="AA110" s="1"/>
  <c r="Z88"/>
  <c r="AA88" s="1"/>
  <c r="Z90"/>
  <c r="AA90" s="1"/>
  <c r="Z78"/>
  <c r="AA78" s="1"/>
  <c r="Z68"/>
  <c r="AA68" s="1"/>
  <c r="Z70"/>
  <c r="AA70" s="1"/>
  <c r="U52"/>
  <c r="C60" s="1"/>
  <c r="U42"/>
  <c r="Z48"/>
  <c r="AA48" s="1"/>
  <c r="Z50"/>
  <c r="AA50" s="1"/>
  <c r="Z38"/>
  <c r="AA38" s="1"/>
  <c r="Z40"/>
  <c r="AA40" s="1"/>
  <c r="U182"/>
  <c r="P187" s="1"/>
  <c r="U12"/>
  <c r="C20" s="1"/>
  <c r="Z19"/>
  <c r="AA19" s="1"/>
  <c r="U122"/>
  <c r="U162"/>
  <c r="C170" s="1"/>
  <c r="U102"/>
  <c r="U142"/>
  <c r="C150" s="1"/>
  <c r="U292"/>
  <c r="U252"/>
  <c r="P257" s="1"/>
  <c r="U222"/>
  <c r="C230" s="1"/>
  <c r="U262"/>
  <c r="P267" s="1"/>
  <c r="U192"/>
  <c r="U152"/>
  <c r="C160" s="1"/>
  <c r="U72"/>
  <c r="P77" s="1"/>
  <c r="U202"/>
  <c r="C210" s="1"/>
  <c r="U242"/>
  <c r="U112"/>
  <c r="P117" s="1"/>
  <c r="U32"/>
  <c r="C40" s="1"/>
  <c r="U22"/>
  <c r="P27" s="1"/>
  <c r="Z28"/>
  <c r="AA28" s="1"/>
  <c r="Z30"/>
  <c r="AA30" s="1"/>
  <c r="Z29"/>
  <c r="AA29" s="1"/>
  <c r="P237"/>
  <c r="C240"/>
  <c r="P197"/>
  <c r="C200"/>
  <c r="P57"/>
  <c r="U282"/>
  <c r="C290" s="1"/>
  <c r="U272"/>
  <c r="P277" s="1"/>
  <c r="C16" i="3"/>
  <c r="D16" s="1"/>
  <c r="C17"/>
  <c r="D17" s="1"/>
  <c r="AA279" i="2"/>
  <c r="AA280"/>
  <c r="Z288"/>
  <c r="AA288" s="1"/>
  <c r="Z290"/>
  <c r="AA290" s="1"/>
  <c r="Z289"/>
  <c r="AA289" s="1"/>
  <c r="Z268"/>
  <c r="Z270"/>
  <c r="Z269"/>
  <c r="Y2" i="3" s="1"/>
  <c r="P297" i="2"/>
  <c r="C300"/>
  <c r="C250"/>
  <c r="P247"/>
  <c r="P227"/>
  <c r="P217"/>
  <c r="P177"/>
  <c r="C180"/>
  <c r="C130"/>
  <c r="P127"/>
  <c r="P137"/>
  <c r="C140"/>
  <c r="C110"/>
  <c r="P107"/>
  <c r="P87"/>
  <c r="P97"/>
  <c r="C100"/>
  <c r="P67"/>
  <c r="C50"/>
  <c r="P47"/>
  <c r="U2"/>
  <c r="C10" s="1"/>
  <c r="C260" l="1"/>
  <c r="C190"/>
  <c r="P207"/>
  <c r="C30"/>
  <c r="C270"/>
  <c r="P167"/>
  <c r="P157"/>
  <c r="P147"/>
  <c r="C120"/>
  <c r="C80"/>
  <c r="Y3" i="3"/>
  <c r="W7" s="1"/>
  <c r="P37" i="2"/>
  <c r="P17"/>
  <c r="C280"/>
  <c r="P287"/>
  <c r="AA269"/>
  <c r="AB2" i="3" s="1"/>
  <c r="K12" s="1"/>
  <c r="G12"/>
  <c r="H12" s="1"/>
  <c r="AA268" i="2"/>
  <c r="AB1" i="3" s="1"/>
  <c r="Y1"/>
  <c r="W5" s="1"/>
  <c r="AA270" i="2"/>
  <c r="AB3" i="3" s="1"/>
  <c r="K13" s="1"/>
  <c r="G13"/>
  <c r="H13" s="1"/>
  <c r="P7" i="2"/>
  <c r="W6" i="3" l="1"/>
  <c r="X5" s="1"/>
  <c r="J2" s="1"/>
  <c r="K19"/>
  <c r="K11"/>
  <c r="G11"/>
  <c r="H11" s="1"/>
  <c r="G19"/>
  <c r="AJ2"/>
  <c r="F16" s="1"/>
  <c r="AJ1"/>
  <c r="F15" s="1"/>
  <c r="AJ3"/>
  <c r="F17" s="1"/>
  <c r="E16" l="1"/>
  <c r="G16"/>
  <c r="G17"/>
  <c r="E17"/>
  <c r="E15"/>
  <c r="G15"/>
  <c r="C19"/>
  <c r="H19"/>
</calcChain>
</file>

<file path=xl/comments1.xml><?xml version="1.0" encoding="utf-8"?>
<comments xmlns="http://schemas.openxmlformats.org/spreadsheetml/2006/main">
  <authors>
    <author>Jan Houzar</author>
    <author>rootoz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3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3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3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3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3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4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4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4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4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4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5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5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5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5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5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6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6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6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6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6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6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67" authorId="1">
      <text>
        <r>
          <rPr>
            <b/>
            <sz val="9"/>
            <color indexed="81"/>
            <rFont val="Tahoma"/>
            <charset val="1"/>
          </rPr>
          <t>PC: těžká UI / vyvážená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7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7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7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7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7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8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8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8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8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8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8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8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9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9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9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9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9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9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9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0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0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0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0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0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1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1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1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1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1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1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1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2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2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2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2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2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2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2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3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3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3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3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3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3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3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4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4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4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4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4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4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4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5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5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5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5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5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5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5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6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6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6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6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6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6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6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7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7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7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7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7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7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7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8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8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8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8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8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8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8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19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19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19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19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19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19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19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0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0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0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0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0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0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0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1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1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1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1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1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1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1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2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2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2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2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2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2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2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3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3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3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3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3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3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3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4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4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4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4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4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4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4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5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5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5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5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5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5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5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6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6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6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6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6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6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6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7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7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7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7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7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7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7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8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8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8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8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8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8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8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  <comment ref="D292" authorId="0">
      <text>
        <r>
          <rPr>
            <b/>
            <sz val="9"/>
            <color indexed="81"/>
            <rFont val="Tahoma"/>
            <family val="2"/>
            <charset val="238"/>
          </rPr>
          <t>Čísla týmů proti sobě v souboji</t>
        </r>
      </text>
    </comment>
    <comment ref="F292" authorId="0">
      <text>
        <r>
          <rPr>
            <b/>
            <sz val="9"/>
            <color indexed="81"/>
            <rFont val="Tahoma"/>
            <family val="2"/>
            <charset val="238"/>
          </rPr>
          <t>S - Stejná         Stranu určí losem kapitán
R - Rozdílná      Stranu si určí losem každý sám</t>
        </r>
      </text>
    </comment>
    <comment ref="H292" authorId="0">
      <text>
        <r>
          <rPr>
            <b/>
            <sz val="9"/>
            <color indexed="81"/>
            <rFont val="Tahoma"/>
            <family val="2"/>
            <charset val="238"/>
          </rPr>
          <t>Číslo mapy, na které se odehraje zápas</t>
        </r>
      </text>
    </comment>
    <comment ref="M292" authorId="0">
      <text>
        <r>
          <rPr>
            <b/>
            <sz val="9"/>
            <color indexed="81"/>
            <rFont val="Tahoma"/>
            <family val="2"/>
            <charset val="238"/>
          </rPr>
          <t>1 - Výhra
0 - Prohra</t>
        </r>
      </text>
    </comment>
    <comment ref="O292" authorId="0">
      <text>
        <r>
          <rPr>
            <b/>
            <sz val="9"/>
            <color indexed="81"/>
            <rFont val="Tahoma"/>
            <family val="2"/>
            <charset val="238"/>
          </rPr>
          <t>Pouze doplňující info
Časy ve formátu
hh:mm:ss</t>
        </r>
      </text>
    </comment>
    <comment ref="P292" authorId="0">
      <text>
        <r>
          <rPr>
            <b/>
            <sz val="9"/>
            <color indexed="81"/>
            <rFont val="Tahoma"/>
            <family val="2"/>
            <charset val="238"/>
          </rPr>
          <t>Hrací doba zápasu</t>
        </r>
      </text>
    </comment>
    <comment ref="F296" authorId="0">
      <text>
        <r>
          <rPr>
            <b/>
            <sz val="9"/>
            <color indexed="81"/>
            <rFont val="Tahoma"/>
            <family val="2"/>
            <charset val="238"/>
          </rPr>
          <t>Číslo míčku pro rozlosování stran
Při volbě stejné strany číslo míčku nerozhoduje</t>
        </r>
      </text>
    </comment>
  </commentList>
</comments>
</file>

<file path=xl/sharedStrings.xml><?xml version="1.0" encoding="utf-8"?>
<sst xmlns="http://schemas.openxmlformats.org/spreadsheetml/2006/main" count="366" uniqueCount="102">
  <si>
    <t>Tým 1</t>
  </si>
  <si>
    <t>Tým 2</t>
  </si>
  <si>
    <t>Tým 3</t>
  </si>
  <si>
    <t>Vedoucí</t>
  </si>
  <si>
    <t>Člen</t>
  </si>
  <si>
    <t>Číslo míčku</t>
  </si>
  <si>
    <t>Nick</t>
  </si>
  <si>
    <t>Přiřazen týmu</t>
  </si>
  <si>
    <t>V A1</t>
  </si>
  <si>
    <t>V A2</t>
  </si>
  <si>
    <t>V A3</t>
  </si>
  <si>
    <t>N/A</t>
  </si>
  <si>
    <t>b</t>
  </si>
  <si>
    <t>Tým</t>
  </si>
  <si>
    <t>Výsledek</t>
  </si>
  <si>
    <t>Strana</t>
  </si>
  <si>
    <t>Mapy</t>
  </si>
  <si>
    <t>Mapa</t>
  </si>
  <si>
    <t>Začátek</t>
  </si>
  <si>
    <t>Konec</t>
  </si>
  <si>
    <t>Frakce</t>
  </si>
  <si>
    <t>Týmy</t>
  </si>
  <si>
    <t>GDI</t>
  </si>
  <si>
    <t>NOD</t>
  </si>
  <si>
    <t>SCRIN</t>
  </si>
  <si>
    <t>B</t>
  </si>
  <si>
    <t>počet her týmů</t>
  </si>
  <si>
    <t>počet získaných bodů</t>
  </si>
  <si>
    <t>odehraný čas</t>
  </si>
  <si>
    <t>počet her jednotlivých týmů</t>
  </si>
  <si>
    <t>v čistém hracím čase</t>
  </si>
  <si>
    <t>Celkem</t>
  </si>
  <si>
    <t>v čistém herním čase</t>
  </si>
  <si>
    <r>
      <rPr>
        <b/>
        <sz val="11"/>
        <rFont val="Calibri"/>
        <family val="2"/>
        <charset val="238"/>
        <scheme val="minor"/>
      </rPr>
      <t xml:space="preserve">Tým </t>
    </r>
    <r>
      <rPr>
        <b/>
        <sz val="11"/>
        <color rgb="FFFF0000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 xml:space="preserve"> proti </t>
    </r>
    <r>
      <rPr>
        <b/>
        <sz val="11"/>
        <rFont val="Calibri"/>
        <family val="2"/>
        <charset val="238"/>
        <scheme val="minor"/>
      </rPr>
      <t xml:space="preserve">týmu </t>
    </r>
    <r>
      <rPr>
        <b/>
        <sz val="11"/>
        <color rgb="FFFF0000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sehrál</t>
    </r>
  </si>
  <si>
    <r>
      <rPr>
        <b/>
        <sz val="11"/>
        <rFont val="Calibri"/>
        <family val="2"/>
        <charset val="238"/>
        <scheme val="minor"/>
      </rPr>
      <t xml:space="preserve">Tým </t>
    </r>
    <r>
      <rPr>
        <b/>
        <sz val="11"/>
        <color rgb="FFFF0000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 xml:space="preserve"> proti </t>
    </r>
    <r>
      <rPr>
        <b/>
        <sz val="11"/>
        <rFont val="Calibri"/>
        <family val="2"/>
        <charset val="238"/>
        <scheme val="minor"/>
      </rPr>
      <t xml:space="preserve">týmu </t>
    </r>
    <r>
      <rPr>
        <b/>
        <sz val="11"/>
        <color rgb="FFFF0000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sehrál</t>
    </r>
  </si>
  <si>
    <r>
      <rPr>
        <b/>
        <sz val="11"/>
        <rFont val="Calibri"/>
        <family val="2"/>
        <charset val="238"/>
        <scheme val="minor"/>
      </rPr>
      <t xml:space="preserve">Tým </t>
    </r>
    <r>
      <rPr>
        <b/>
        <sz val="11"/>
        <color rgb="FFFF0000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proti </t>
    </r>
    <r>
      <rPr>
        <b/>
        <sz val="11"/>
        <rFont val="Calibri"/>
        <family val="2"/>
        <charset val="238"/>
        <scheme val="minor"/>
      </rPr>
      <t xml:space="preserve">týmu </t>
    </r>
    <r>
      <rPr>
        <b/>
        <sz val="11"/>
        <color rgb="FFFF0000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sehrál</t>
    </r>
  </si>
  <si>
    <r>
      <t xml:space="preserve">Tým </t>
    </r>
    <r>
      <rPr>
        <b/>
        <sz val="11"/>
        <color rgb="FFFF0000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 xml:space="preserve"> má</t>
    </r>
  </si>
  <si>
    <r>
      <t xml:space="preserve">Tým </t>
    </r>
    <r>
      <rPr>
        <b/>
        <sz val="11"/>
        <color rgb="FFFF0000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má</t>
    </r>
  </si>
  <si>
    <r>
      <t xml:space="preserve">Tým </t>
    </r>
    <r>
      <rPr>
        <b/>
        <sz val="11"/>
        <color rgb="FFFF0000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má</t>
    </r>
  </si>
  <si>
    <t>uzavřít</t>
  </si>
  <si>
    <t>Hra 1</t>
  </si>
  <si>
    <t>Hra 2</t>
  </si>
  <si>
    <t>Hra 3</t>
  </si>
  <si>
    <t>Hra 4</t>
  </si>
  <si>
    <t>Hra 5</t>
  </si>
  <si>
    <t>Hra 6</t>
  </si>
  <si>
    <t>Hra 7</t>
  </si>
  <si>
    <t>Hra 8</t>
  </si>
  <si>
    <t>Hra 9</t>
  </si>
  <si>
    <t>Hra 10</t>
  </si>
  <si>
    <t>Hra 11</t>
  </si>
  <si>
    <t>Hra 12</t>
  </si>
  <si>
    <t>Hra 13</t>
  </si>
  <si>
    <t>Hra 14</t>
  </si>
  <si>
    <t>Hra 15</t>
  </si>
  <si>
    <t>Hra 16</t>
  </si>
  <si>
    <t>Hra 17</t>
  </si>
  <si>
    <t>Hra 18</t>
  </si>
  <si>
    <t>Hra 19</t>
  </si>
  <si>
    <t>Hra 20</t>
  </si>
  <si>
    <t>Hra 21</t>
  </si>
  <si>
    <t>Hra 22</t>
  </si>
  <si>
    <t>Hra 23</t>
  </si>
  <si>
    <t>Hra 24</t>
  </si>
  <si>
    <t>Hra 25</t>
  </si>
  <si>
    <t>Hra 26</t>
  </si>
  <si>
    <t>Hra 27</t>
  </si>
  <si>
    <t>Hra 28</t>
  </si>
  <si>
    <t>Hra 29</t>
  </si>
  <si>
    <t>Hra 30</t>
  </si>
  <si>
    <t>T1</t>
  </si>
  <si>
    <t>T2</t>
  </si>
  <si>
    <t>T3</t>
  </si>
  <si>
    <t>Strany</t>
  </si>
  <si>
    <t>Sudá</t>
  </si>
  <si>
    <t>Lichá</t>
  </si>
  <si>
    <t>Stejné</t>
  </si>
  <si>
    <t>Rozdílné</t>
  </si>
  <si>
    <t>Ocelové drápy</t>
  </si>
  <si>
    <t>Zokom</t>
  </si>
  <si>
    <t>Černá ruka</t>
  </si>
  <si>
    <t>Kainovo znamení</t>
  </si>
  <si>
    <t>Žnec 17</t>
  </si>
  <si>
    <t>Poutník 59</t>
  </si>
  <si>
    <t>Kdo s koho</t>
  </si>
  <si>
    <t>Tibériové zahrady III</t>
  </si>
  <si>
    <t>Přestřelka v Backwateru</t>
  </si>
  <si>
    <t>Běsnění v červené zóně</t>
  </si>
  <si>
    <t>Město v pohraničí</t>
  </si>
  <si>
    <t>Neúrodná půda</t>
  </si>
  <si>
    <t>Hajzl</t>
  </si>
  <si>
    <t>Hopkync</t>
  </si>
  <si>
    <t>MarasGuru</t>
  </si>
  <si>
    <t>Ereian</t>
  </si>
  <si>
    <t>Dave.D</t>
  </si>
  <si>
    <t>Img1</t>
  </si>
  <si>
    <t>Img2</t>
  </si>
  <si>
    <t>Img3</t>
  </si>
  <si>
    <t>R</t>
  </si>
  <si>
    <t>S</t>
  </si>
  <si>
    <t>neplatná volba</t>
  </si>
  <si>
    <t>Chose666 / PC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</si>
</sst>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9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6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i/>
      <sz val="14"/>
      <color theme="4" tint="-0.249977111117893"/>
      <name val="Calibri"/>
      <family val="2"/>
      <charset val="238"/>
      <scheme val="minor"/>
    </font>
    <font>
      <sz val="36"/>
      <color rgb="FFFFFF00"/>
      <name val="Cooper Black"/>
      <family val="1"/>
    </font>
    <font>
      <b/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i/>
      <sz val="20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theme="9" tint="0.59999389629810485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color theme="1"/>
      <name val="Cooper Black"/>
      <family val="1"/>
    </font>
    <font>
      <b/>
      <sz val="28"/>
      <color rgb="FFFF0000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5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 shrinkToFit="1"/>
      <protection hidden="1"/>
    </xf>
    <xf numFmtId="0" fontId="3" fillId="0" borderId="24" xfId="0" applyFont="1" applyBorder="1" applyAlignment="1" applyProtection="1">
      <alignment horizontal="center" vertical="center" shrinkToFit="1"/>
      <protection hidden="1"/>
    </xf>
    <xf numFmtId="0" fontId="9" fillId="8" borderId="25" xfId="0" applyFont="1" applyFill="1" applyBorder="1" applyAlignment="1" applyProtection="1">
      <alignment horizontal="center" vertical="center" shrinkToFit="1"/>
      <protection hidden="1"/>
    </xf>
    <xf numFmtId="0" fontId="9" fillId="10" borderId="27" xfId="0" applyFont="1" applyFill="1" applyBorder="1" applyAlignment="1" applyProtection="1">
      <alignment horizontal="center" vertical="center"/>
      <protection hidden="1"/>
    </xf>
    <xf numFmtId="0" fontId="1" fillId="8" borderId="25" xfId="0" applyFont="1" applyFill="1" applyBorder="1" applyAlignment="1" applyProtection="1">
      <alignment horizontal="center" vertical="center"/>
      <protection hidden="1"/>
    </xf>
    <xf numFmtId="0" fontId="9" fillId="8" borderId="28" xfId="0" applyFont="1" applyFill="1" applyBorder="1" applyAlignment="1" applyProtection="1">
      <alignment horizontal="center" vertical="center" shrinkToFit="1"/>
      <protection hidden="1"/>
    </xf>
    <xf numFmtId="0" fontId="9" fillId="10" borderId="30" xfId="0" applyFont="1" applyFill="1" applyBorder="1" applyAlignment="1" applyProtection="1">
      <alignment horizontal="center" vertical="center"/>
      <protection hidden="1"/>
    </xf>
    <xf numFmtId="0" fontId="1" fillId="8" borderId="28" xfId="0" applyFont="1" applyFill="1" applyBorder="1" applyAlignment="1" applyProtection="1">
      <alignment horizontal="center" vertical="center"/>
      <protection hidden="1"/>
    </xf>
    <xf numFmtId="0" fontId="1" fillId="8" borderId="28" xfId="0" applyFont="1" applyFill="1" applyBorder="1" applyAlignment="1" applyProtection="1">
      <alignment horizontal="center" vertical="center" shrinkToFit="1"/>
      <protection hidden="1"/>
    </xf>
    <xf numFmtId="0" fontId="1" fillId="8" borderId="3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8" borderId="31" xfId="0" applyFont="1" applyFill="1" applyBorder="1" applyAlignment="1" applyProtection="1">
      <alignment horizontal="center" vertical="center" shrinkToFi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13" borderId="0" xfId="0" applyFill="1" applyAlignment="1" applyProtection="1">
      <alignment horizontal="center" vertical="center"/>
      <protection hidden="1"/>
    </xf>
    <xf numFmtId="0" fontId="2" fillId="14" borderId="0" xfId="0" applyFont="1" applyFill="1" applyAlignment="1" applyProtection="1">
      <alignment horizontal="center" vertical="center"/>
      <protection hidden="1"/>
    </xf>
    <xf numFmtId="164" fontId="2" fillId="15" borderId="0" xfId="0" applyNumberFormat="1" applyFont="1" applyFill="1" applyAlignment="1" applyProtection="1">
      <alignment horizontal="center" vertical="center"/>
      <protection hidden="1"/>
    </xf>
    <xf numFmtId="0" fontId="16" fillId="6" borderId="29" xfId="0" applyFont="1" applyFill="1" applyBorder="1" applyAlignment="1" applyProtection="1">
      <alignment horizontal="center" vertical="center"/>
      <protection locked="0"/>
    </xf>
    <xf numFmtId="21" fontId="16" fillId="6" borderId="29" xfId="0" applyNumberFormat="1" applyFont="1" applyFill="1" applyBorder="1" applyAlignment="1" applyProtection="1">
      <alignment horizontal="center" vertical="center"/>
      <protection locked="0"/>
    </xf>
    <xf numFmtId="0" fontId="16" fillId="6" borderId="43" xfId="0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left" shrinkToFit="1"/>
      <protection hidden="1"/>
    </xf>
    <xf numFmtId="0" fontId="0" fillId="7" borderId="0" xfId="0" applyFill="1" applyAlignment="1" applyProtection="1">
      <alignment shrinkToFit="1"/>
      <protection hidden="1"/>
    </xf>
    <xf numFmtId="0" fontId="0" fillId="12" borderId="0" xfId="0" applyFill="1" applyAlignment="1" applyProtection="1">
      <alignment horizontal="left"/>
      <protection hidden="1"/>
    </xf>
    <xf numFmtId="0" fontId="17" fillId="0" borderId="0" xfId="0" applyFont="1" applyFill="1" applyAlignment="1" applyProtection="1">
      <alignment horizontal="left"/>
      <protection hidden="1"/>
    </xf>
    <xf numFmtId="0" fontId="15" fillId="12" borderId="0" xfId="0" applyFont="1" applyFill="1" applyProtection="1">
      <protection hidden="1"/>
    </xf>
    <xf numFmtId="164" fontId="15" fillId="12" borderId="0" xfId="0" applyNumberFormat="1" applyFont="1" applyFill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164" fontId="9" fillId="0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9" fillId="0" borderId="0" xfId="0" applyNumberFormat="1" applyFont="1" applyAlignment="1" applyProtection="1">
      <alignment horizontal="left" vertical="center"/>
      <protection hidden="1"/>
    </xf>
    <xf numFmtId="0" fontId="24" fillId="10" borderId="30" xfId="0" applyFont="1" applyFill="1" applyBorder="1" applyAlignment="1" applyProtection="1">
      <alignment horizontal="center" vertical="center"/>
      <protection hidden="1"/>
    </xf>
    <xf numFmtId="0" fontId="24" fillId="10" borderId="33" xfId="0" applyFont="1" applyFill="1" applyBorder="1" applyAlignment="1" applyProtection="1">
      <alignment horizontal="center" vertical="center"/>
      <protection hidden="1"/>
    </xf>
    <xf numFmtId="0" fontId="16" fillId="6" borderId="29" xfId="0" applyFont="1" applyFill="1" applyBorder="1" applyAlignment="1" applyProtection="1">
      <alignment horizontal="center" vertical="center"/>
      <protection locked="0"/>
    </xf>
    <xf numFmtId="0" fontId="1" fillId="8" borderId="28" xfId="0" applyFont="1" applyFill="1" applyBorder="1" applyAlignment="1" applyProtection="1">
      <alignment horizontal="center" vertical="center"/>
      <protection hidden="1"/>
    </xf>
    <xf numFmtId="0" fontId="1" fillId="8" borderId="29" xfId="0" applyFont="1" applyFill="1" applyBorder="1" applyAlignment="1" applyProtection="1">
      <alignment horizontal="center" vertical="center"/>
      <protection hidden="1"/>
    </xf>
    <xf numFmtId="0" fontId="1" fillId="8" borderId="31" xfId="0" applyFont="1" applyFill="1" applyBorder="1" applyAlignment="1" applyProtection="1">
      <alignment horizontal="center" vertical="center"/>
      <protection hidden="1"/>
    </xf>
    <xf numFmtId="0" fontId="1" fillId="8" borderId="32" xfId="0" applyFont="1" applyFill="1" applyBorder="1" applyAlignment="1" applyProtection="1">
      <alignment horizontal="center" vertical="center"/>
      <protection hidden="1"/>
    </xf>
    <xf numFmtId="0" fontId="0" fillId="9" borderId="29" xfId="0" applyFill="1" applyBorder="1" applyAlignment="1" applyProtection="1">
      <alignment horizontal="center" vertical="center"/>
      <protection hidden="1"/>
    </xf>
    <xf numFmtId="0" fontId="0" fillId="9" borderId="30" xfId="0" applyFill="1" applyBorder="1" applyAlignment="1" applyProtection="1">
      <alignment horizontal="center" vertical="center"/>
      <protection hidden="1"/>
    </xf>
    <xf numFmtId="0" fontId="11" fillId="0" borderId="16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1" fillId="8" borderId="25" xfId="0" applyFont="1" applyFill="1" applyBorder="1" applyAlignment="1" applyProtection="1">
      <alignment horizontal="center" vertical="center"/>
      <protection hidden="1"/>
    </xf>
    <xf numFmtId="0" fontId="1" fillId="8" borderId="26" xfId="0" applyFont="1" applyFill="1" applyBorder="1" applyAlignment="1" applyProtection="1">
      <alignment horizontal="center" vertical="center"/>
      <protection hidden="1"/>
    </xf>
    <xf numFmtId="0" fontId="26" fillId="16" borderId="49" xfId="0" applyFont="1" applyFill="1" applyBorder="1" applyAlignment="1" applyProtection="1">
      <alignment horizontal="center" vertical="center"/>
      <protection hidden="1"/>
    </xf>
    <xf numFmtId="0" fontId="26" fillId="16" borderId="50" xfId="0" applyFont="1" applyFill="1" applyBorder="1" applyAlignment="1" applyProtection="1">
      <alignment horizontal="center" vertical="center"/>
      <protection hidden="1"/>
    </xf>
    <xf numFmtId="0" fontId="0" fillId="9" borderId="26" xfId="0" applyFill="1" applyBorder="1" applyAlignment="1" applyProtection="1">
      <alignment horizontal="center" vertical="center"/>
      <protection hidden="1"/>
    </xf>
    <xf numFmtId="0" fontId="0" fillId="9" borderId="27" xfId="0" applyFill="1" applyBorder="1" applyAlignment="1" applyProtection="1">
      <alignment horizontal="center" vertical="center"/>
      <protection hidden="1"/>
    </xf>
    <xf numFmtId="0" fontId="0" fillId="11" borderId="29" xfId="0" applyFill="1" applyBorder="1" applyAlignment="1" applyProtection="1">
      <alignment horizontal="center" vertical="center"/>
      <protection hidden="1"/>
    </xf>
    <xf numFmtId="0" fontId="0" fillId="11" borderId="30" xfId="0" applyFill="1" applyBorder="1" applyAlignment="1" applyProtection="1">
      <alignment horizontal="center" vertical="center"/>
      <protection hidden="1"/>
    </xf>
    <xf numFmtId="0" fontId="0" fillId="11" borderId="32" xfId="0" applyFill="1" applyBorder="1" applyAlignment="1" applyProtection="1">
      <alignment horizontal="center" vertical="center"/>
      <protection hidden="1"/>
    </xf>
    <xf numFmtId="0" fontId="0" fillId="11" borderId="33" xfId="0" applyFill="1" applyBorder="1" applyAlignment="1" applyProtection="1">
      <alignment horizontal="center" vertical="center"/>
      <protection hidden="1"/>
    </xf>
    <xf numFmtId="0" fontId="0" fillId="11" borderId="26" xfId="0" applyFill="1" applyBorder="1" applyAlignment="1" applyProtection="1">
      <alignment horizontal="center" vertical="center"/>
      <protection hidden="1"/>
    </xf>
    <xf numFmtId="0" fontId="0" fillId="11" borderId="27" xfId="0" applyFill="1" applyBorder="1" applyAlignment="1" applyProtection="1">
      <alignment horizontal="center" vertical="center"/>
      <protection hidden="1"/>
    </xf>
    <xf numFmtId="0" fontId="0" fillId="9" borderId="32" xfId="0" applyFill="1" applyBorder="1" applyAlignment="1" applyProtection="1">
      <alignment horizontal="center" vertical="center"/>
      <protection hidden="1"/>
    </xf>
    <xf numFmtId="0" fontId="0" fillId="9" borderId="33" xfId="0" applyFill="1" applyBorder="1" applyAlignment="1" applyProtection="1">
      <alignment horizontal="center" vertical="center"/>
      <protection hidden="1"/>
    </xf>
    <xf numFmtId="0" fontId="0" fillId="6" borderId="29" xfId="0" applyFill="1" applyBorder="1" applyAlignment="1" applyProtection="1">
      <alignment horizontal="center" vertical="center" shrinkToFit="1"/>
      <protection locked="0"/>
    </xf>
    <xf numFmtId="0" fontId="25" fillId="0" borderId="16" xfId="0" applyFont="1" applyBorder="1" applyAlignment="1" applyProtection="1">
      <alignment horizontal="center" vertical="center"/>
      <protection hidden="1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3" fillId="0" borderId="52" xfId="0" applyFont="1" applyBorder="1" applyAlignment="1" applyProtection="1">
      <alignment horizontal="center" vertical="center"/>
      <protection hidden="1"/>
    </xf>
    <xf numFmtId="0" fontId="3" fillId="0" borderId="53" xfId="0" applyFont="1" applyBorder="1" applyAlignment="1" applyProtection="1">
      <alignment horizontal="center" vertical="center"/>
      <protection hidden="1"/>
    </xf>
    <xf numFmtId="0" fontId="3" fillId="0" borderId="54" xfId="0" applyFont="1" applyBorder="1" applyAlignment="1" applyProtection="1">
      <alignment horizontal="center" vertical="center"/>
      <protection hidden="1"/>
    </xf>
    <xf numFmtId="0" fontId="7" fillId="5" borderId="14" xfId="0" applyFont="1" applyFill="1" applyBorder="1" applyAlignment="1" applyProtection="1">
      <alignment horizontal="center" vertical="center"/>
      <protection hidden="1"/>
    </xf>
    <xf numFmtId="0" fontId="7" fillId="5" borderId="7" xfId="0" applyFont="1" applyFill="1" applyBorder="1" applyAlignment="1" applyProtection="1">
      <alignment horizontal="center" vertic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4" fillId="5" borderId="8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7" fillId="4" borderId="9" xfId="0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  <xf numFmtId="0" fontId="4" fillId="4" borderId="10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hidden="1"/>
    </xf>
    <xf numFmtId="0" fontId="7" fillId="5" borderId="15" xfId="0" applyFont="1" applyFill="1" applyBorder="1" applyAlignment="1" applyProtection="1">
      <alignment horizontal="center" vertical="center"/>
      <protection hidden="1"/>
    </xf>
    <xf numFmtId="0" fontId="7" fillId="5" borderId="10" xfId="0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5" fillId="5" borderId="14" xfId="0" applyFont="1" applyFill="1" applyBorder="1" applyAlignment="1" applyProtection="1">
      <alignment horizontal="center" vertical="center"/>
      <protection hidden="1"/>
    </xf>
    <xf numFmtId="0" fontId="5" fillId="5" borderId="7" xfId="0" applyFont="1" applyFill="1" applyBorder="1" applyAlignment="1" applyProtection="1">
      <alignment horizontal="center" vertical="center"/>
      <protection hidden="1"/>
    </xf>
    <xf numFmtId="0" fontId="6" fillId="5" borderId="7" xfId="0" applyFont="1" applyFill="1" applyBorder="1" applyAlignment="1" applyProtection="1">
      <alignment horizontal="center" vertical="center"/>
      <protection hidden="1"/>
    </xf>
    <xf numFmtId="0" fontId="6" fillId="5" borderId="8" xfId="0" applyFont="1" applyFill="1" applyBorder="1" applyAlignment="1" applyProtection="1">
      <alignment horizontal="center" vertical="center"/>
      <protection hidden="1"/>
    </xf>
    <xf numFmtId="0" fontId="26" fillId="16" borderId="51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center"/>
      <protection hidden="1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0" fontId="3" fillId="0" borderId="15" xfId="0" applyFont="1" applyBorder="1" applyAlignment="1" applyProtection="1">
      <alignment horizontal="center" vertical="center" shrinkToFit="1"/>
      <protection hidden="1"/>
    </xf>
    <xf numFmtId="0" fontId="2" fillId="6" borderId="26" xfId="0" applyFont="1" applyFill="1" applyBorder="1" applyAlignment="1" applyProtection="1">
      <alignment horizontal="center" vertical="center" shrinkToFit="1"/>
      <protection locked="0"/>
    </xf>
    <xf numFmtId="0" fontId="2" fillId="6" borderId="29" xfId="0" applyFont="1" applyFill="1" applyBorder="1" applyAlignment="1" applyProtection="1">
      <alignment horizontal="center" vertical="center" shrinkToFit="1"/>
      <protection locked="0"/>
    </xf>
    <xf numFmtId="0" fontId="23" fillId="0" borderId="46" xfId="0" applyFont="1" applyBorder="1" applyAlignment="1" applyProtection="1">
      <alignment horizontal="center" vertical="center" textRotation="90"/>
      <protection hidden="1"/>
    </xf>
    <xf numFmtId="0" fontId="23" fillId="0" borderId="47" xfId="0" applyFont="1" applyBorder="1" applyAlignment="1">
      <alignment horizontal="center" vertical="center" textRotation="90"/>
    </xf>
    <xf numFmtId="0" fontId="23" fillId="0" borderId="48" xfId="0" applyFont="1" applyBorder="1" applyAlignment="1">
      <alignment horizontal="center" vertical="center" textRotation="90"/>
    </xf>
    <xf numFmtId="0" fontId="13" fillId="12" borderId="40" xfId="0" applyFont="1" applyFill="1" applyBorder="1" applyAlignment="1" applyProtection="1">
      <alignment horizontal="center" vertical="center" shrinkToFit="1"/>
      <protection hidden="1"/>
    </xf>
    <xf numFmtId="0" fontId="13" fillId="12" borderId="41" xfId="0" applyFont="1" applyFill="1" applyBorder="1" applyAlignment="1" applyProtection="1">
      <alignment horizontal="center" vertical="center" shrinkToFit="1"/>
      <protection hidden="1"/>
    </xf>
    <xf numFmtId="0" fontId="13" fillId="12" borderId="39" xfId="0" applyFont="1" applyFill="1" applyBorder="1" applyAlignment="1" applyProtection="1">
      <alignment horizontal="center" vertical="center" shrinkToFit="1"/>
      <protection hidden="1"/>
    </xf>
    <xf numFmtId="0" fontId="13" fillId="12" borderId="4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2" fillId="0" borderId="38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0" fillId="0" borderId="37" xfId="0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6" fillId="6" borderId="29" xfId="0" applyFont="1" applyFill="1" applyBorder="1" applyAlignment="1" applyProtection="1">
      <alignment horizontal="center" vertical="center"/>
      <protection locked="0"/>
    </xf>
    <xf numFmtId="21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0" fillId="13" borderId="0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protection hidden="1"/>
    </xf>
    <xf numFmtId="0" fontId="21" fillId="0" borderId="45" xfId="0" applyFont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protection hidden="1"/>
    </xf>
    <xf numFmtId="0" fontId="20" fillId="0" borderId="44" xfId="0" applyFont="1" applyBorder="1" applyAlignment="1" applyProtection="1">
      <alignment horizontal="center" vertical="center"/>
      <protection hidden="1"/>
    </xf>
    <xf numFmtId="0" fontId="20" fillId="0" borderId="45" xfId="0" applyFont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44" xfId="0" applyFont="1" applyBorder="1" applyAlignment="1" applyProtection="1">
      <alignment horizontal="center" vertical="center"/>
      <protection hidden="1"/>
    </xf>
    <xf numFmtId="0" fontId="19" fillId="0" borderId="45" xfId="0" applyFont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RowColHeaders="0" tabSelected="1" workbookViewId="0">
      <selection activeCell="C23" sqref="C23:D23"/>
    </sheetView>
  </sheetViews>
  <sheetFormatPr defaultRowHeight="15"/>
  <cols>
    <col min="1" max="16384" width="9.140625" style="1"/>
  </cols>
  <sheetData>
    <row r="1" spans="1:15" ht="15.75" thickTop="1">
      <c r="A1" s="99" t="s">
        <v>0</v>
      </c>
      <c r="B1" s="100"/>
      <c r="C1" s="100"/>
      <c r="D1" s="100"/>
      <c r="E1" s="100"/>
      <c r="F1" s="99" t="s">
        <v>1</v>
      </c>
      <c r="G1" s="100"/>
      <c r="H1" s="100"/>
      <c r="I1" s="100"/>
      <c r="J1" s="107"/>
      <c r="K1" s="100" t="s">
        <v>2</v>
      </c>
      <c r="L1" s="100"/>
      <c r="M1" s="100"/>
      <c r="N1" s="100"/>
      <c r="O1" s="107"/>
    </row>
    <row r="2" spans="1:15">
      <c r="A2" s="101"/>
      <c r="B2" s="102"/>
      <c r="C2" s="102"/>
      <c r="D2" s="102"/>
      <c r="E2" s="102"/>
      <c r="F2" s="101"/>
      <c r="G2" s="102"/>
      <c r="H2" s="102"/>
      <c r="I2" s="102"/>
      <c r="J2" s="108"/>
      <c r="K2" s="102"/>
      <c r="L2" s="102"/>
      <c r="M2" s="102"/>
      <c r="N2" s="102"/>
      <c r="O2" s="108"/>
    </row>
    <row r="3" spans="1:15">
      <c r="A3" s="101"/>
      <c r="B3" s="102"/>
      <c r="C3" s="102"/>
      <c r="D3" s="102"/>
      <c r="E3" s="102"/>
      <c r="F3" s="101"/>
      <c r="G3" s="102"/>
      <c r="H3" s="102"/>
      <c r="I3" s="102"/>
      <c r="J3" s="108"/>
      <c r="K3" s="102"/>
      <c r="L3" s="102"/>
      <c r="M3" s="102"/>
      <c r="N3" s="102"/>
      <c r="O3" s="108"/>
    </row>
    <row r="4" spans="1:15">
      <c r="A4" s="103" t="s">
        <v>3</v>
      </c>
      <c r="B4" s="104"/>
      <c r="C4" s="105" t="str">
        <f>IF(C20="","",C20)</f>
        <v>Hajzl</v>
      </c>
      <c r="D4" s="105"/>
      <c r="E4" s="106"/>
      <c r="F4" s="109" t="s">
        <v>3</v>
      </c>
      <c r="G4" s="110"/>
      <c r="H4" s="111" t="str">
        <f>IF(C21="","",C21)</f>
        <v>Chose666 / PC</v>
      </c>
      <c r="I4" s="111"/>
      <c r="J4" s="112"/>
      <c r="K4" s="113" t="s">
        <v>3</v>
      </c>
      <c r="L4" s="114"/>
      <c r="M4" s="115" t="str">
        <f>IF(C22="","",C22)</f>
        <v>Hopkync</v>
      </c>
      <c r="N4" s="115"/>
      <c r="O4" s="116"/>
    </row>
    <row r="5" spans="1:15">
      <c r="A5" s="103"/>
      <c r="B5" s="104"/>
      <c r="C5" s="105"/>
      <c r="D5" s="105"/>
      <c r="E5" s="106"/>
      <c r="F5" s="109"/>
      <c r="G5" s="110"/>
      <c r="H5" s="111"/>
      <c r="I5" s="111"/>
      <c r="J5" s="112"/>
      <c r="K5" s="113"/>
      <c r="L5" s="114"/>
      <c r="M5" s="115"/>
      <c r="N5" s="115"/>
      <c r="O5" s="116"/>
    </row>
    <row r="6" spans="1:15">
      <c r="A6" s="118" t="s">
        <v>4</v>
      </c>
      <c r="B6" s="119"/>
      <c r="C6" s="120" t="str">
        <f>IF(C23="","",C23)</f>
        <v>Ereian</v>
      </c>
      <c r="D6" s="120"/>
      <c r="E6" s="121"/>
      <c r="F6" s="87" t="s">
        <v>4</v>
      </c>
      <c r="G6" s="88"/>
      <c r="H6" s="91" t="str">
        <f>IF(C24="","",C24)</f>
        <v>MarasGuru</v>
      </c>
      <c r="I6" s="91"/>
      <c r="J6" s="92"/>
      <c r="K6" s="83" t="s">
        <v>4</v>
      </c>
      <c r="L6" s="84"/>
      <c r="M6" s="85" t="str">
        <f>IF(C25="","",C25)</f>
        <v>Dave.D</v>
      </c>
      <c r="N6" s="85"/>
      <c r="O6" s="86"/>
    </row>
    <row r="7" spans="1:15">
      <c r="A7" s="118"/>
      <c r="B7" s="119"/>
      <c r="C7" s="120"/>
      <c r="D7" s="120"/>
      <c r="E7" s="121"/>
      <c r="F7" s="87"/>
      <c r="G7" s="88"/>
      <c r="H7" s="91"/>
      <c r="I7" s="91"/>
      <c r="J7" s="92"/>
      <c r="K7" s="83"/>
      <c r="L7" s="84"/>
      <c r="M7" s="85"/>
      <c r="N7" s="85"/>
      <c r="O7" s="86"/>
    </row>
    <row r="8" spans="1:15">
      <c r="A8" s="118" t="s">
        <v>4</v>
      </c>
      <c r="B8" s="119"/>
      <c r="C8" s="120" t="str">
        <f>IF(C26="","",C26)</f>
        <v>Img1</v>
      </c>
      <c r="D8" s="120"/>
      <c r="E8" s="121"/>
      <c r="F8" s="87" t="s">
        <v>4</v>
      </c>
      <c r="G8" s="88"/>
      <c r="H8" s="91" t="str">
        <f>IF(C27="","",C27)</f>
        <v>Img2</v>
      </c>
      <c r="I8" s="91"/>
      <c r="J8" s="92"/>
      <c r="K8" s="83" t="s">
        <v>4</v>
      </c>
      <c r="L8" s="84"/>
      <c r="M8" s="85" t="str">
        <f>IF(C28="","",C28)</f>
        <v>Img3</v>
      </c>
      <c r="N8" s="85"/>
      <c r="O8" s="86"/>
    </row>
    <row r="9" spans="1:15" ht="15.75" thickBot="1">
      <c r="A9" s="122"/>
      <c r="B9" s="123"/>
      <c r="C9" s="124"/>
      <c r="D9" s="124"/>
      <c r="E9" s="125"/>
      <c r="F9" s="89"/>
      <c r="G9" s="90"/>
      <c r="H9" s="93"/>
      <c r="I9" s="93"/>
      <c r="J9" s="94"/>
      <c r="K9" s="95"/>
      <c r="L9" s="96"/>
      <c r="M9" s="97"/>
      <c r="N9" s="97"/>
      <c r="O9" s="98"/>
    </row>
    <row r="10" spans="1:15" ht="15.75" thickTop="1"/>
    <row r="16" spans="1:15" ht="15.75" thickBot="1"/>
    <row r="17" spans="2:13" ht="15.75" thickTop="1">
      <c r="B17" s="52" t="s">
        <v>21</v>
      </c>
      <c r="C17" s="53"/>
      <c r="D17" s="53"/>
      <c r="E17" s="54"/>
      <c r="F17" s="52" t="s">
        <v>16</v>
      </c>
      <c r="G17" s="53"/>
      <c r="H17" s="53"/>
      <c r="I17" s="53"/>
      <c r="J17" s="52" t="s">
        <v>20</v>
      </c>
      <c r="K17" s="53"/>
      <c r="L17" s="53"/>
      <c r="M17" s="54"/>
    </row>
    <row r="18" spans="2:13">
      <c r="B18" s="55"/>
      <c r="C18" s="56"/>
      <c r="D18" s="56"/>
      <c r="E18" s="57"/>
      <c r="F18" s="55"/>
      <c r="G18" s="56"/>
      <c r="H18" s="56"/>
      <c r="I18" s="56"/>
      <c r="J18" s="55"/>
      <c r="K18" s="56"/>
      <c r="L18" s="56"/>
      <c r="M18" s="57"/>
    </row>
    <row r="19" spans="2:13" ht="15.75" thickBot="1">
      <c r="B19" s="10" t="s">
        <v>5</v>
      </c>
      <c r="C19" s="127" t="s">
        <v>6</v>
      </c>
      <c r="D19" s="128"/>
      <c r="E19" s="11" t="s">
        <v>7</v>
      </c>
      <c r="F19" s="10" t="s">
        <v>5</v>
      </c>
      <c r="G19" s="60" t="s">
        <v>17</v>
      </c>
      <c r="H19" s="59"/>
      <c r="I19" s="61"/>
      <c r="J19" s="58" t="s">
        <v>5</v>
      </c>
      <c r="K19" s="59"/>
      <c r="L19" s="60" t="s">
        <v>20</v>
      </c>
      <c r="M19" s="61"/>
    </row>
    <row r="20" spans="2:13" ht="15.75" thickTop="1">
      <c r="B20" s="12" t="s">
        <v>11</v>
      </c>
      <c r="C20" s="129" t="s">
        <v>90</v>
      </c>
      <c r="D20" s="129"/>
      <c r="E20" s="13" t="s">
        <v>8</v>
      </c>
      <c r="F20" s="14">
        <v>1</v>
      </c>
      <c r="G20" s="72" t="s">
        <v>84</v>
      </c>
      <c r="H20" s="72"/>
      <c r="I20" s="73"/>
      <c r="J20" s="62">
        <v>1</v>
      </c>
      <c r="K20" s="63"/>
      <c r="L20" s="66" t="s">
        <v>22</v>
      </c>
      <c r="M20" s="67"/>
    </row>
    <row r="21" spans="2:13">
      <c r="B21" s="15" t="s">
        <v>11</v>
      </c>
      <c r="C21" s="130" t="s">
        <v>101</v>
      </c>
      <c r="D21" s="130"/>
      <c r="E21" s="16" t="s">
        <v>9</v>
      </c>
      <c r="F21" s="17">
        <v>2</v>
      </c>
      <c r="G21" s="68" t="s">
        <v>85</v>
      </c>
      <c r="H21" s="68"/>
      <c r="I21" s="69"/>
      <c r="J21" s="46">
        <v>2</v>
      </c>
      <c r="K21" s="47"/>
      <c r="L21" s="50" t="s">
        <v>78</v>
      </c>
      <c r="M21" s="51"/>
    </row>
    <row r="22" spans="2:13">
      <c r="B22" s="15" t="s">
        <v>11</v>
      </c>
      <c r="C22" s="130" t="s">
        <v>91</v>
      </c>
      <c r="D22" s="130"/>
      <c r="E22" s="16" t="s">
        <v>10</v>
      </c>
      <c r="F22" s="17">
        <v>3</v>
      </c>
      <c r="G22" s="68" t="s">
        <v>86</v>
      </c>
      <c r="H22" s="68"/>
      <c r="I22" s="69"/>
      <c r="J22" s="46">
        <v>3</v>
      </c>
      <c r="K22" s="47"/>
      <c r="L22" s="50" t="s">
        <v>79</v>
      </c>
      <c r="M22" s="51"/>
    </row>
    <row r="23" spans="2:13">
      <c r="B23" s="18">
        <v>1</v>
      </c>
      <c r="C23" s="76" t="s">
        <v>93</v>
      </c>
      <c r="D23" s="76"/>
      <c r="E23" s="43" t="s">
        <v>70</v>
      </c>
      <c r="F23" s="17">
        <v>4</v>
      </c>
      <c r="G23" s="68" t="s">
        <v>87</v>
      </c>
      <c r="H23" s="68"/>
      <c r="I23" s="69"/>
      <c r="J23" s="46">
        <v>4</v>
      </c>
      <c r="K23" s="47"/>
      <c r="L23" s="50" t="s">
        <v>23</v>
      </c>
      <c r="M23" s="51"/>
    </row>
    <row r="24" spans="2:13">
      <c r="B24" s="18">
        <v>2</v>
      </c>
      <c r="C24" s="76" t="s">
        <v>92</v>
      </c>
      <c r="D24" s="76"/>
      <c r="E24" s="43" t="s">
        <v>71</v>
      </c>
      <c r="F24" s="17">
        <v>5</v>
      </c>
      <c r="G24" s="68" t="s">
        <v>88</v>
      </c>
      <c r="H24" s="68"/>
      <c r="I24" s="69"/>
      <c r="J24" s="46">
        <v>5</v>
      </c>
      <c r="K24" s="47"/>
      <c r="L24" s="50" t="s">
        <v>80</v>
      </c>
      <c r="M24" s="51"/>
    </row>
    <row r="25" spans="2:13" ht="15.75" thickBot="1">
      <c r="B25" s="18">
        <v>3</v>
      </c>
      <c r="C25" s="76" t="s">
        <v>94</v>
      </c>
      <c r="D25" s="76"/>
      <c r="E25" s="43" t="s">
        <v>72</v>
      </c>
      <c r="F25" s="19">
        <v>6</v>
      </c>
      <c r="G25" s="70" t="s">
        <v>89</v>
      </c>
      <c r="H25" s="70"/>
      <c r="I25" s="71"/>
      <c r="J25" s="46">
        <v>6</v>
      </c>
      <c r="K25" s="47"/>
      <c r="L25" s="50" t="s">
        <v>81</v>
      </c>
      <c r="M25" s="51"/>
    </row>
    <row r="26" spans="2:13" ht="15.75" thickTop="1">
      <c r="B26" s="18">
        <v>4</v>
      </c>
      <c r="C26" s="76" t="s">
        <v>95</v>
      </c>
      <c r="D26" s="76"/>
      <c r="E26" s="43" t="s">
        <v>70</v>
      </c>
      <c r="F26" s="77" t="s">
        <v>73</v>
      </c>
      <c r="G26" s="78"/>
      <c r="H26" s="78"/>
      <c r="I26" s="79"/>
      <c r="J26" s="46">
        <v>7</v>
      </c>
      <c r="K26" s="47"/>
      <c r="L26" s="50" t="s">
        <v>24</v>
      </c>
      <c r="M26" s="51"/>
    </row>
    <row r="27" spans="2:13" ht="15.75" thickBot="1">
      <c r="B27" s="18">
        <v>5</v>
      </c>
      <c r="C27" s="76" t="s">
        <v>96</v>
      </c>
      <c r="D27" s="76"/>
      <c r="E27" s="43" t="s">
        <v>71</v>
      </c>
      <c r="F27" s="80" t="s">
        <v>74</v>
      </c>
      <c r="G27" s="81"/>
      <c r="H27" s="81" t="s">
        <v>75</v>
      </c>
      <c r="I27" s="82"/>
      <c r="J27" s="46">
        <v>8</v>
      </c>
      <c r="K27" s="47"/>
      <c r="L27" s="50" t="s">
        <v>82</v>
      </c>
      <c r="M27" s="51"/>
    </row>
    <row r="28" spans="2:13" ht="15.75" thickBot="1">
      <c r="B28" s="21">
        <v>6</v>
      </c>
      <c r="C28" s="126" t="s">
        <v>97</v>
      </c>
      <c r="D28" s="126"/>
      <c r="E28" s="44" t="s">
        <v>72</v>
      </c>
      <c r="F28" s="64" t="s">
        <v>76</v>
      </c>
      <c r="G28" s="65"/>
      <c r="H28" s="65" t="s">
        <v>77</v>
      </c>
      <c r="I28" s="117"/>
      <c r="J28" s="48">
        <v>9</v>
      </c>
      <c r="K28" s="49"/>
      <c r="L28" s="74" t="s">
        <v>83</v>
      </c>
      <c r="M28" s="75"/>
    </row>
    <row r="29" spans="2:13" ht="15.75" thickTop="1"/>
  </sheetData>
  <sheetProtection password="FB8D" sheet="1" objects="1" scenarios="1" selectLockedCells="1"/>
  <mergeCells count="66">
    <mergeCell ref="H28:I28"/>
    <mergeCell ref="A6:B7"/>
    <mergeCell ref="C6:E7"/>
    <mergeCell ref="A8:B9"/>
    <mergeCell ref="C8:E9"/>
    <mergeCell ref="F6:G7"/>
    <mergeCell ref="H6:J7"/>
    <mergeCell ref="C26:D26"/>
    <mergeCell ref="C27:D27"/>
    <mergeCell ref="C28:D28"/>
    <mergeCell ref="B17:E18"/>
    <mergeCell ref="F17:I18"/>
    <mergeCell ref="C19:D19"/>
    <mergeCell ref="C20:D20"/>
    <mergeCell ref="C21:D21"/>
    <mergeCell ref="C22:D22"/>
    <mergeCell ref="A1:E3"/>
    <mergeCell ref="A4:B5"/>
    <mergeCell ref="C4:E5"/>
    <mergeCell ref="F1:J3"/>
    <mergeCell ref="K1:O3"/>
    <mergeCell ref="F4:G5"/>
    <mergeCell ref="H4:J5"/>
    <mergeCell ref="K4:L5"/>
    <mergeCell ref="M4:O5"/>
    <mergeCell ref="K6:L7"/>
    <mergeCell ref="M6:O7"/>
    <mergeCell ref="F8:G9"/>
    <mergeCell ref="H8:J9"/>
    <mergeCell ref="K8:L9"/>
    <mergeCell ref="M8:O9"/>
    <mergeCell ref="C23:D23"/>
    <mergeCell ref="C24:D24"/>
    <mergeCell ref="G19:I19"/>
    <mergeCell ref="F26:I26"/>
    <mergeCell ref="F27:G27"/>
    <mergeCell ref="H27:I27"/>
    <mergeCell ref="C25:D25"/>
    <mergeCell ref="F28:G28"/>
    <mergeCell ref="J22:K22"/>
    <mergeCell ref="L20:M20"/>
    <mergeCell ref="L21:M21"/>
    <mergeCell ref="L22:M22"/>
    <mergeCell ref="G24:I24"/>
    <mergeCell ref="G25:I25"/>
    <mergeCell ref="G20:I20"/>
    <mergeCell ref="G21:I21"/>
    <mergeCell ref="G22:I22"/>
    <mergeCell ref="G23:I23"/>
    <mergeCell ref="L26:M26"/>
    <mergeCell ref="L27:M27"/>
    <mergeCell ref="L28:M28"/>
    <mergeCell ref="J23:K23"/>
    <mergeCell ref="J24:K24"/>
    <mergeCell ref="J17:M18"/>
    <mergeCell ref="J19:K19"/>
    <mergeCell ref="L19:M19"/>
    <mergeCell ref="J20:K20"/>
    <mergeCell ref="J21:K21"/>
    <mergeCell ref="J25:K25"/>
    <mergeCell ref="J26:K26"/>
    <mergeCell ref="J27:K27"/>
    <mergeCell ref="J28:K28"/>
    <mergeCell ref="L23:M23"/>
    <mergeCell ref="L24:M24"/>
    <mergeCell ref="L25:M25"/>
  </mergeCells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D300"/>
  <sheetViews>
    <sheetView showGridLines="0" showRowColHeaders="0" topLeftCell="A159" workbookViewId="0">
      <selection activeCell="D164" sqref="D164"/>
    </sheetView>
  </sheetViews>
  <sheetFormatPr defaultRowHeight="15"/>
  <cols>
    <col min="1" max="1" width="1.7109375" style="1" customWidth="1"/>
    <col min="2" max="2" width="6.85546875" style="1" customWidth="1"/>
    <col min="3" max="5" width="9.140625" style="1"/>
    <col min="6" max="6" width="2.5703125" style="1" customWidth="1"/>
    <col min="7" max="7" width="9.140625" style="1"/>
    <col min="8" max="8" width="4.140625" style="1" customWidth="1"/>
    <col min="9" max="12" width="9.140625" style="1"/>
    <col min="13" max="13" width="2.5703125" style="1" customWidth="1"/>
    <col min="14" max="19" width="9.140625" style="1"/>
    <col min="20" max="20" width="9.140625" style="1" hidden="1" customWidth="1"/>
    <col min="21" max="21" width="1.85546875" style="1" hidden="1" customWidth="1"/>
    <col min="22" max="26" width="2.28515625" style="20" hidden="1" customWidth="1"/>
    <col min="27" max="27" width="9.140625" style="20" hidden="1" customWidth="1"/>
    <col min="28" max="29" width="2.7109375" style="20" hidden="1" customWidth="1"/>
    <col min="30" max="30" width="0" style="20" hidden="1" customWidth="1"/>
    <col min="31" max="16384" width="9.140625" style="1"/>
  </cols>
  <sheetData>
    <row r="1" spans="2:29" ht="15.75" thickBot="1"/>
    <row r="2" spans="2:29">
      <c r="B2" s="131" t="s">
        <v>40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44"/>
      <c r="Q2" s="144"/>
      <c r="R2" s="8"/>
      <c r="T2" s="30" t="str">
        <f>IF(D3&lt;&gt;D4,(""),(CONCATENATE("Tým ",D3," hraje proti sobě")))</f>
        <v/>
      </c>
      <c r="U2" s="32">
        <f>COUNTBLANK(T2:T10)</f>
        <v>7</v>
      </c>
      <c r="V2" s="22">
        <v>1</v>
      </c>
      <c r="W2" s="22">
        <v>2</v>
      </c>
      <c r="X2" s="22">
        <f>IF(V2=D3,1,0)</f>
        <v>1</v>
      </c>
      <c r="Y2" s="22">
        <f>IF(W2=D4,1,0)</f>
        <v>1</v>
      </c>
      <c r="Z2" s="22">
        <f>X2+Y2</f>
        <v>2</v>
      </c>
      <c r="AB2" s="23"/>
      <c r="AC2" s="23"/>
    </row>
    <row r="3" spans="2:29" ht="15.75">
      <c r="B3" s="132"/>
      <c r="C3" s="145" t="s">
        <v>13</v>
      </c>
      <c r="D3" s="27">
        <v>1</v>
      </c>
      <c r="E3" s="146" t="s">
        <v>15</v>
      </c>
      <c r="F3" s="45" t="s">
        <v>98</v>
      </c>
      <c r="G3" s="146" t="s">
        <v>17</v>
      </c>
      <c r="H3" s="147">
        <v>4</v>
      </c>
      <c r="I3" s="146" t="str">
        <f>IF(H3=1,'Hlavní seznam'!$G$20,(IF(H3=2,'Hlavní seznam'!$G$21,(IF(H3=3,'Hlavní seznam'!$G$22,(IF(H3=4,'Hlavní seznam'!$G$23,(IF(H3=5,'Hlavní seznam'!$G$24,(IF(H3=6,'Hlavní seznam'!$G$25,("Neplatná volba"))))))))))))</f>
        <v>Běsnění v červené zóně</v>
      </c>
      <c r="J3" s="146"/>
      <c r="K3" s="146"/>
      <c r="L3" s="146" t="s">
        <v>14</v>
      </c>
      <c r="M3" s="27">
        <v>0</v>
      </c>
      <c r="N3" s="2" t="s">
        <v>18</v>
      </c>
      <c r="O3" s="28">
        <v>0.37361111111111112</v>
      </c>
      <c r="P3" s="148">
        <f>IF(O3&lt;&gt;"",(IF(O4&lt;&gt;"",(O4-O3),("00:00:00"))),("00:00:00"))</f>
        <v>8.5995370370370305E-3</v>
      </c>
      <c r="Q3" s="149"/>
      <c r="R3" s="9"/>
      <c r="T3" s="30" t="str">
        <f>IF(I3&lt;&gt;"neplatná volba","",("Chybně zvolená mapa"))</f>
        <v/>
      </c>
      <c r="U3" s="3"/>
      <c r="V3" s="22">
        <v>1</v>
      </c>
      <c r="W3" s="22">
        <v>3</v>
      </c>
      <c r="X3" s="22">
        <f>IF(V3=D3,1,0)</f>
        <v>1</v>
      </c>
      <c r="Y3" s="22">
        <f>IF(W3=D4,1,0)</f>
        <v>0</v>
      </c>
      <c r="Z3" s="22">
        <f t="shared" ref="Z3:Z7" si="0">X3+Y3</f>
        <v>1</v>
      </c>
      <c r="AB3" s="23"/>
      <c r="AC3" s="23"/>
    </row>
    <row r="4" spans="2:29" ht="15.75">
      <c r="B4" s="132"/>
      <c r="C4" s="145"/>
      <c r="D4" s="27">
        <v>2</v>
      </c>
      <c r="E4" s="146"/>
      <c r="F4" s="45" t="s">
        <v>98</v>
      </c>
      <c r="G4" s="146"/>
      <c r="H4" s="147"/>
      <c r="I4" s="146"/>
      <c r="J4" s="146"/>
      <c r="K4" s="146"/>
      <c r="L4" s="146"/>
      <c r="M4" s="27">
        <v>1</v>
      </c>
      <c r="N4" s="2" t="s">
        <v>19</v>
      </c>
      <c r="O4" s="28">
        <v>0.38221064814814815</v>
      </c>
      <c r="P4" s="149"/>
      <c r="Q4" s="149"/>
      <c r="R4" s="9"/>
      <c r="T4" s="30" t="str">
        <f>IF(G7&lt;&gt;"neplatná volba","",(CONCATENATE(D7," nemá zvolenu frakci")))</f>
        <v/>
      </c>
      <c r="U4" s="3"/>
      <c r="V4" s="22">
        <v>2</v>
      </c>
      <c r="W4" s="22">
        <v>1</v>
      </c>
      <c r="X4" s="22">
        <f>IF(V4=D3,1,0)</f>
        <v>0</v>
      </c>
      <c r="Y4" s="22">
        <f>IF(W4=D4,1,0)</f>
        <v>0</v>
      </c>
      <c r="Z4" s="22">
        <f t="shared" si="0"/>
        <v>0</v>
      </c>
      <c r="AB4" s="23"/>
      <c r="AC4" s="23"/>
    </row>
    <row r="5" spans="2:29">
      <c r="B5" s="13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9"/>
      <c r="T5" s="30" t="str">
        <f>IF(G8&lt;&gt;"neplatná volba","",(CONCATENATE(D8," nemá zvolenu frakci")))</f>
        <v/>
      </c>
      <c r="U5" s="3"/>
      <c r="V5" s="22">
        <v>2</v>
      </c>
      <c r="W5" s="22">
        <v>3</v>
      </c>
      <c r="X5" s="22">
        <f>IF(V5=D3,1,0)</f>
        <v>0</v>
      </c>
      <c r="Y5" s="22">
        <f>IF(W5=D4,1,0)</f>
        <v>0</v>
      </c>
      <c r="Z5" s="22">
        <f t="shared" si="0"/>
        <v>0</v>
      </c>
      <c r="AB5" s="23"/>
      <c r="AC5" s="23"/>
    </row>
    <row r="6" spans="2:29">
      <c r="B6" s="132"/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9"/>
      <c r="T6" s="30" t="str">
        <f>IF(G9&lt;&gt;"neplatná volba","",(CONCATENATE(D9," nemá zvolenu frakci")))</f>
        <v>Img1 nemá zvolenu frakci</v>
      </c>
      <c r="U6" s="3"/>
      <c r="V6" s="22">
        <v>3</v>
      </c>
      <c r="W6" s="22">
        <v>1</v>
      </c>
      <c r="X6" s="22">
        <f>IF(V6=D3,1,0)</f>
        <v>0</v>
      </c>
      <c r="Y6" s="22">
        <f>IF(W6=D4,1,0)</f>
        <v>0</v>
      </c>
      <c r="Z6" s="22">
        <f t="shared" si="0"/>
        <v>0</v>
      </c>
      <c r="AB6" s="23"/>
      <c r="AC6" s="23"/>
    </row>
    <row r="7" spans="2:29" ht="15.75">
      <c r="B7" s="132"/>
      <c r="C7" s="142" t="str">
        <f>CONCATENATE("Hráči v týmu ",D3)</f>
        <v>Hráči v týmu 1</v>
      </c>
      <c r="D7" s="140" t="str">
        <f>IF(D3=1,'Hlavní seznam'!$C$4,(IF(D3=2,'Hlavní seznam'!$H$4,(IF(D3=3,'Hlavní seznam'!$M$4,(IF(D3&gt;3,"Neplatný tým",(IF(D3&lt;1,"Neplatný tým","")))))))))</f>
        <v>Hajzl</v>
      </c>
      <c r="E7" s="140"/>
      <c r="F7" s="27">
        <v>9</v>
      </c>
      <c r="G7" s="141" t="str">
        <f>IF(F7=1,'Hlavní seznam'!$L$20,(IF(F7=2,'Hlavní seznam'!$L$21,(IF(F7=3,'Hlavní seznam'!$L$22,(IF(F7=4,'Hlavní seznam'!$L$23,(IF(F7=5,'Hlavní seznam'!$L$24,(IF(F7=6,'Hlavní seznam'!$L$25,(IF(F7=7,'Hlavní seznam'!$L$26,(IF(F7=8,'Hlavní seznam'!$L$27,(IF(F7=9,'Hlavní seznam'!$L$28,("neplatná volba"))))))))))))))))))</f>
        <v>Poutník 59</v>
      </c>
      <c r="H7" s="141"/>
      <c r="I7" s="2"/>
      <c r="J7" s="143" t="str">
        <f>CONCATENATE("Hráči v týmu ",D4)</f>
        <v>Hráči v týmu 2</v>
      </c>
      <c r="K7" s="140" t="str">
        <f>IF(D4=1,'Hlavní seznam'!$C$4,(IF(D4=2,'Hlavní seznam'!$H$4,(IF(D4=3,'Hlavní seznam'!$M$4,(IF(D4&gt;3,"Neplatný tým",(IF(D4&lt;1,"Neplatný tým","")))))))))</f>
        <v>Chose666 / PC</v>
      </c>
      <c r="L7" s="140"/>
      <c r="M7" s="27">
        <v>4</v>
      </c>
      <c r="N7" s="141" t="str">
        <f>IF(M7=1,'Hlavní seznam'!$L$20,(IF(M7=2,'Hlavní seznam'!$L$21,(IF(M7=3,'Hlavní seznam'!$L$22,(IF(M7=4,'Hlavní seznam'!$L$23,(IF(M7=5,'Hlavní seznam'!$L$24,(IF(M7=6,'Hlavní seznam'!$L$25,(IF(M7=7,'Hlavní seznam'!$L$26,(IF(M7=8,'Hlavní seznam'!$L$27,(IF(M7=9,'Hlavní seznam'!$L$28,("neplatná volba"))))))))))))))))))</f>
        <v>NOD</v>
      </c>
      <c r="O7" s="141"/>
      <c r="P7" s="138" t="str">
        <f>IF((M3+M4)&lt;&gt;0,"Hra odehrána",(IF(U2=9,"Hra může začít","Hra nemůže ještě začít")))</f>
        <v>Hra odehrána</v>
      </c>
      <c r="Q7" s="138"/>
      <c r="R7" s="139"/>
      <c r="T7" s="30" t="str">
        <f>IF(N7&lt;&gt;"neplatná volba","",(CONCATENATE(K7," nemá zvolenu frakci")))</f>
        <v/>
      </c>
      <c r="U7" s="3"/>
      <c r="V7" s="22">
        <v>3</v>
      </c>
      <c r="W7" s="22">
        <v>2</v>
      </c>
      <c r="X7" s="22">
        <f>IF(V7=D3,1,0)</f>
        <v>0</v>
      </c>
      <c r="Y7" s="22">
        <f>IF(W7=D4,1,0)</f>
        <v>1</v>
      </c>
      <c r="Z7" s="22">
        <f t="shared" si="0"/>
        <v>1</v>
      </c>
      <c r="AB7" s="23"/>
      <c r="AC7" s="23" t="s">
        <v>25</v>
      </c>
    </row>
    <row r="8" spans="2:29" ht="15.75">
      <c r="B8" s="132"/>
      <c r="C8" s="142"/>
      <c r="D8" s="140" t="str">
        <f>IF(D3=1,'Hlavní seznam'!$C$6,(IF(D3=2,'Hlavní seznam'!$H$6,(IF(D3=3,'Hlavní seznam'!$M$6,(IF(D3&gt;3,"Neplatný tým",(IF(D3&lt;1,"Neplatný tým","")))))))))</f>
        <v>Ereian</v>
      </c>
      <c r="E8" s="140"/>
      <c r="F8" s="27">
        <v>2</v>
      </c>
      <c r="G8" s="141" t="str">
        <f>IF(F3="s",$G$7,(IF(F8=1,'Hlavní seznam'!$L$20,(IF(F8=2,'Hlavní seznam'!$L$21,(IF(F8=3,'Hlavní seznam'!$L$22,(IF(F8=4,'Hlavní seznam'!$L$23,(IF(F8=5,'Hlavní seznam'!$L$24,(IF(F8=6,'Hlavní seznam'!$L$25,(IF(F8=7,'Hlavní seznam'!$L$26,(IF(F8=8,'Hlavní seznam'!$L$27,(IF(F8=9,'Hlavní seznam'!$L$28,("neplatná volba"))))))))))))))))))))</f>
        <v>Ocelové drápy</v>
      </c>
      <c r="H8" s="141"/>
      <c r="I8" s="2"/>
      <c r="J8" s="143"/>
      <c r="K8" s="140" t="str">
        <f>IF(D4=1,'Hlavní seznam'!$C$6,(IF(D4=2,'Hlavní seznam'!$H$6,(IF(D4=3,'Hlavní seznam'!$M$6,(IF(D4&gt;3,"Neplatný tým",(IF(D4&lt;1,"Neplatný tým","")))))))))</f>
        <v>MarasGuru</v>
      </c>
      <c r="L8" s="140"/>
      <c r="M8" s="27">
        <v>8</v>
      </c>
      <c r="N8" s="141" t="str">
        <f>IF(F4="s",N7,(IF(M8=1,'Hlavní seznam'!$L$20,(IF(M8=2,'Hlavní seznam'!$L$21,(IF(M8=3,'Hlavní seznam'!$L$22,(IF(M8=4,'Hlavní seznam'!$L$23,(IF(M8=5,'Hlavní seznam'!$L$24,(IF(M8=6,'Hlavní seznam'!$L$25,(IF(M8=7,'Hlavní seznam'!$L$26,(IF(M8=8,'Hlavní seznam'!$L$27,(IF(M8=9,'Hlavní seznam'!$L$28,("neplatná volba"))))))))))))))))))))</f>
        <v>Žnec 17</v>
      </c>
      <c r="O8" s="141"/>
      <c r="P8" s="138"/>
      <c r="Q8" s="138"/>
      <c r="R8" s="139"/>
      <c r="T8" s="30" t="str">
        <f>IF(N8&lt;&gt;"neplatná volba","",(CONCATENATE(K8," nemá zvolenu frakci")))</f>
        <v/>
      </c>
      <c r="U8" s="3"/>
      <c r="V8" s="24">
        <v>1</v>
      </c>
      <c r="W8" s="24">
        <v>2</v>
      </c>
      <c r="X8" s="20">
        <f>Z2</f>
        <v>2</v>
      </c>
      <c r="Y8" s="20">
        <f>Z4</f>
        <v>0</v>
      </c>
      <c r="Z8" s="25">
        <f>IF((X8+Y8)=2,1,0)</f>
        <v>1</v>
      </c>
      <c r="AA8" s="26">
        <f>IF(Z8=1,P3,0)</f>
        <v>8.5995370370370305E-3</v>
      </c>
      <c r="AB8" s="24">
        <v>1</v>
      </c>
      <c r="AC8" s="25">
        <f>IF(AB8=(IF(M3=1,D3,(IF(M4=1,D4,"")))),1,0)</f>
        <v>0</v>
      </c>
    </row>
    <row r="9" spans="2:29" ht="16.5" thickBot="1">
      <c r="B9" s="132"/>
      <c r="C9" s="142"/>
      <c r="D9" s="140" t="str">
        <f>IF(D3=1,'Hlavní seznam'!$C$8,(IF(D3=2,'Hlavní seznam'!$H$8,(IF(D3=3,'Hlavní seznam'!$M$8,(IF(D3&gt;3,"Neplatný tým",(IF(D3&lt;1,"Neplatný tým","")))))))))</f>
        <v>Img1</v>
      </c>
      <c r="E9" s="140"/>
      <c r="F9" s="29"/>
      <c r="G9" s="141" t="str">
        <f>IF(F3="s",$G$7,(IF(F9=1,'Hlavní seznam'!$L$20,(IF(F9=2,'Hlavní seznam'!$L$21,(IF(F9=3,'Hlavní seznam'!$L$22,(IF(F9=4,'Hlavní seznam'!$L$23,(IF(F9=5,'Hlavní seznam'!$L$24,(IF(F9=6,'Hlavní seznam'!$L$25,(IF(F9=7,'Hlavní seznam'!$L$26,(IF(F9=8,'Hlavní seznam'!$L$27,(IF(F9=9,'Hlavní seznam'!$L$28,("neplatná volba"))))))))))))))))))))</f>
        <v>neplatná volba</v>
      </c>
      <c r="H9" s="141"/>
      <c r="I9" s="2"/>
      <c r="J9" s="143"/>
      <c r="K9" s="140" t="str">
        <f>IF(D4=1,'Hlavní seznam'!$C$8,(IF(D4=2,'Hlavní seznam'!$H$8,(IF(D4=3,'Hlavní seznam'!$M$8,(IF(D4&gt;3,"Neplatný tým",(IF(D4&lt;1,"Neplatný tým","")))))))))</f>
        <v>Img2</v>
      </c>
      <c r="L9" s="140"/>
      <c r="M9" s="29"/>
      <c r="N9" s="141" t="str">
        <f>IF(F4="s",N8,(IF(M9=1,'Hlavní seznam'!$L$20,(IF(M9=2,'Hlavní seznam'!$L$21,(IF(M9=3,'Hlavní seznam'!$L$22,(IF(M9=4,'Hlavní seznam'!$L$23,(IF(M9=5,'Hlavní seznam'!$L$24,(IF(M9=6,'Hlavní seznam'!$L$25,(IF(M9=7,'Hlavní seznam'!$L$26,(IF(M9=8,'Hlavní seznam'!$L$27,(IF(M9=9,'Hlavní seznam'!$L$28,("neplatná volba"))))))))))))))))))))</f>
        <v>neplatná volba</v>
      </c>
      <c r="O9" s="141"/>
      <c r="P9" s="138"/>
      <c r="Q9" s="138"/>
      <c r="R9" s="139"/>
      <c r="T9" s="30" t="str">
        <f>IF(N9&lt;&gt;"neplatná volba","",(CONCATENATE(K9," nemá zvolenu frakci")))</f>
        <v>Img2 nemá zvolenu frakci</v>
      </c>
      <c r="U9" s="3"/>
      <c r="V9" s="24">
        <v>1</v>
      </c>
      <c r="W9" s="24">
        <v>3</v>
      </c>
      <c r="X9" s="20">
        <f>Z3</f>
        <v>1</v>
      </c>
      <c r="Y9" s="20">
        <f>Z6</f>
        <v>0</v>
      </c>
      <c r="Z9" s="25">
        <f t="shared" ref="Z9:Z10" si="1">IF((X9+Y9)=2,1,0)</f>
        <v>0</v>
      </c>
      <c r="AA9" s="26">
        <f>IF(Z9=1,P3,0)</f>
        <v>0</v>
      </c>
      <c r="AB9" s="24">
        <v>2</v>
      </c>
      <c r="AC9" s="25">
        <f>IF(AB9=(IF(M3=1,D3,(IF(M4=1,D4,"")))),1,0)</f>
        <v>1</v>
      </c>
    </row>
    <row r="10" spans="2:29" ht="15.75" thickBot="1">
      <c r="B10" s="133"/>
      <c r="C10" s="134" t="str">
        <f>IF(U2=9,"",(CONCATENATE(T2," &amp; ",T3," &amp; ",T4," &amp; ",T5," &amp; ",T6," &amp; ",T7," &amp; ",T8," &amp; ",T9," &amp; ",T10)))</f>
        <v xml:space="preserve"> &amp;  &amp;  &amp;  &amp; Img1 nemá zvolenu frakci &amp;  &amp;  &amp; Img2 nemá zvolenu frakci &amp; </v>
      </c>
      <c r="D10" s="135"/>
      <c r="E10" s="135"/>
      <c r="F10" s="136"/>
      <c r="G10" s="135"/>
      <c r="H10" s="135"/>
      <c r="I10" s="135"/>
      <c r="J10" s="135"/>
      <c r="K10" s="135"/>
      <c r="L10" s="135"/>
      <c r="M10" s="136"/>
      <c r="N10" s="135"/>
      <c r="O10" s="135"/>
      <c r="P10" s="135"/>
      <c r="Q10" s="135"/>
      <c r="R10" s="137"/>
      <c r="T10" s="31" t="str">
        <f>IF(D7="neplatný tým","Zadán neplatný tým",(IF(K7="neplatný tým","Zadán neplatný tým","")))</f>
        <v/>
      </c>
      <c r="U10" s="3"/>
      <c r="V10" s="24">
        <v>2</v>
      </c>
      <c r="W10" s="24">
        <v>3</v>
      </c>
      <c r="X10" s="20">
        <f>Z5</f>
        <v>0</v>
      </c>
      <c r="Y10" s="20">
        <f>Z7</f>
        <v>1</v>
      </c>
      <c r="Z10" s="25">
        <f t="shared" si="1"/>
        <v>0</v>
      </c>
      <c r="AA10" s="26">
        <f>IF(Z10=1,P3,0)</f>
        <v>0</v>
      </c>
      <c r="AB10" s="24">
        <v>3</v>
      </c>
      <c r="AC10" s="25">
        <f>IF(AB10=(IF(M3=1,D3,(IF(M4=1,D4,"")))),1,0)</f>
        <v>0</v>
      </c>
    </row>
    <row r="11" spans="2:29" ht="15.75" thickBot="1"/>
    <row r="12" spans="2:29">
      <c r="B12" s="131" t="s">
        <v>41</v>
      </c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44"/>
      <c r="Q12" s="144"/>
      <c r="R12" s="8"/>
      <c r="T12" s="30" t="str">
        <f>IF(D13&lt;&gt;D14,(""),(CONCATENATE("Tým ",D13," hraje proti sobě")))</f>
        <v/>
      </c>
      <c r="U12" s="32">
        <f>COUNTBLANK(T12:T20)</f>
        <v>7</v>
      </c>
      <c r="V12" s="22">
        <v>1</v>
      </c>
      <c r="W12" s="22">
        <v>2</v>
      </c>
      <c r="X12" s="22">
        <f>IF(V12=D13,1,0)</f>
        <v>0</v>
      </c>
      <c r="Y12" s="22">
        <f>IF(W12=D14,1,0)</f>
        <v>0</v>
      </c>
      <c r="Z12" s="22">
        <f>X12+Y12</f>
        <v>0</v>
      </c>
      <c r="AB12" s="23"/>
      <c r="AC12" s="23"/>
    </row>
    <row r="13" spans="2:29" ht="15.75">
      <c r="B13" s="132"/>
      <c r="C13" s="145" t="s">
        <v>13</v>
      </c>
      <c r="D13" s="27">
        <v>3</v>
      </c>
      <c r="E13" s="146" t="s">
        <v>15</v>
      </c>
      <c r="F13" s="45" t="s">
        <v>99</v>
      </c>
      <c r="G13" s="146" t="s">
        <v>17</v>
      </c>
      <c r="H13" s="147">
        <v>5</v>
      </c>
      <c r="I13" s="146" t="str">
        <f>IF(H13=1,'Hlavní seznam'!$G$20,(IF(H13=2,'Hlavní seznam'!$G$21,(IF(H13=3,'Hlavní seznam'!$G$22,(IF(H13=4,'Hlavní seznam'!$G$23,(IF(H13=5,'Hlavní seznam'!$G$24,(IF(H13=6,'Hlavní seznam'!$G$25,("Neplatná volba"))))))))))))</f>
        <v>Město v pohraničí</v>
      </c>
      <c r="J13" s="146"/>
      <c r="K13" s="146"/>
      <c r="L13" s="146" t="s">
        <v>14</v>
      </c>
      <c r="M13" s="27">
        <v>0</v>
      </c>
      <c r="N13" s="2" t="s">
        <v>18</v>
      </c>
      <c r="O13" s="28">
        <v>0.3979166666666667</v>
      </c>
      <c r="P13" s="148">
        <f>IF(O13&lt;&gt;"",(IF(O14&lt;&gt;"",(O14-O13),("00:00:00"))),("00:00:00"))</f>
        <v>7.8356481481481333E-3</v>
      </c>
      <c r="Q13" s="149"/>
      <c r="R13" s="9"/>
      <c r="T13" s="30" t="str">
        <f>IF(I13&lt;&gt;"neplatná volba","",("Chybně zvolená mapa"))</f>
        <v/>
      </c>
      <c r="U13" s="3"/>
      <c r="V13" s="22">
        <v>1</v>
      </c>
      <c r="W13" s="22">
        <v>3</v>
      </c>
      <c r="X13" s="22">
        <f>IF(V13=D13,1,0)</f>
        <v>0</v>
      </c>
      <c r="Y13" s="22">
        <f>IF(W13=D14,1,0)</f>
        <v>0</v>
      </c>
      <c r="Z13" s="22">
        <f t="shared" ref="Z13:Z17" si="2">X13+Y13</f>
        <v>0</v>
      </c>
      <c r="AB13" s="23"/>
      <c r="AC13" s="23"/>
    </row>
    <row r="14" spans="2:29" ht="15.75">
      <c r="B14" s="132"/>
      <c r="C14" s="145"/>
      <c r="D14" s="27">
        <v>1</v>
      </c>
      <c r="E14" s="146"/>
      <c r="F14" s="45" t="s">
        <v>98</v>
      </c>
      <c r="G14" s="146"/>
      <c r="H14" s="147"/>
      <c r="I14" s="146"/>
      <c r="J14" s="146"/>
      <c r="K14" s="146"/>
      <c r="L14" s="146"/>
      <c r="M14" s="27">
        <v>1</v>
      </c>
      <c r="N14" s="2" t="s">
        <v>19</v>
      </c>
      <c r="O14" s="28">
        <v>0.40575231481481483</v>
      </c>
      <c r="P14" s="149"/>
      <c r="Q14" s="149"/>
      <c r="R14" s="9"/>
      <c r="T14" s="30" t="str">
        <f>IF(G17&lt;&gt;"neplatná volba","",(CONCATENATE(D17," nemá zvolenu frakci")))</f>
        <v/>
      </c>
      <c r="U14" s="3"/>
      <c r="V14" s="22">
        <v>2</v>
      </c>
      <c r="W14" s="22">
        <v>1</v>
      </c>
      <c r="X14" s="22">
        <f>IF(V14=D13,1,0)</f>
        <v>0</v>
      </c>
      <c r="Y14" s="22">
        <f>IF(W14=D14,1,0)</f>
        <v>1</v>
      </c>
      <c r="Z14" s="22">
        <f t="shared" si="2"/>
        <v>1</v>
      </c>
      <c r="AB14" s="23"/>
      <c r="AC14" s="23"/>
    </row>
    <row r="15" spans="2:29">
      <c r="B15" s="132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9"/>
      <c r="T15" s="30" t="str">
        <f>IF(G18&lt;&gt;"neplatná volba","",(CONCATENATE(D18," nemá zvolenu frakci")))</f>
        <v/>
      </c>
      <c r="U15" s="3"/>
      <c r="V15" s="22">
        <v>2</v>
      </c>
      <c r="W15" s="22">
        <v>3</v>
      </c>
      <c r="X15" s="22">
        <f>IF(V15=D13,1,0)</f>
        <v>0</v>
      </c>
      <c r="Y15" s="22">
        <f>IF(W15=D14,1,0)</f>
        <v>0</v>
      </c>
      <c r="Z15" s="22">
        <f t="shared" si="2"/>
        <v>0</v>
      </c>
      <c r="AB15" s="23"/>
      <c r="AC15" s="23"/>
    </row>
    <row r="16" spans="2:29">
      <c r="B16" s="132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9"/>
      <c r="T16" s="30" t="str">
        <f>IF(G19&lt;&gt;"neplatná volba","",(CONCATENATE(D19," nemá zvolenu frakci")))</f>
        <v>Img3 nemá zvolenu frakci</v>
      </c>
      <c r="U16" s="3"/>
      <c r="V16" s="22">
        <v>3</v>
      </c>
      <c r="W16" s="22">
        <v>1</v>
      </c>
      <c r="X16" s="22">
        <f>IF(V16=D13,1,0)</f>
        <v>1</v>
      </c>
      <c r="Y16" s="22">
        <f>IF(W16=D14,1,0)</f>
        <v>1</v>
      </c>
      <c r="Z16" s="22">
        <f t="shared" si="2"/>
        <v>2</v>
      </c>
      <c r="AB16" s="23"/>
      <c r="AC16" s="23"/>
    </row>
    <row r="17" spans="2:29" ht="15.75">
      <c r="B17" s="132"/>
      <c r="C17" s="142" t="str">
        <f>CONCATENATE("Hráči v týmu ",D13)</f>
        <v>Hráči v týmu 3</v>
      </c>
      <c r="D17" s="140" t="str">
        <f>IF(D13=1,'Hlavní seznam'!$C$4,(IF(D13=2,'Hlavní seznam'!$H$4,(IF(D13=3,'Hlavní seznam'!$M$4,(IF(D13&gt;3,"Neplatný tým",(IF(D13&lt;1,"Neplatný tým","")))))))))</f>
        <v>Hopkync</v>
      </c>
      <c r="E17" s="140"/>
      <c r="F17" s="27">
        <v>2</v>
      </c>
      <c r="G17" s="141" t="str">
        <f>IF(F17=1,'Hlavní seznam'!$L$20,(IF(F17=2,'Hlavní seznam'!$L$21,(IF(F17=3,'Hlavní seznam'!$L$22,(IF(F17=4,'Hlavní seznam'!$L$23,(IF(F17=5,'Hlavní seznam'!$L$24,(IF(F17=6,'Hlavní seznam'!$L$25,(IF(F17=7,'Hlavní seznam'!$L$26,(IF(F17=8,'Hlavní seznam'!$L$27,(IF(F17=9,'Hlavní seznam'!$L$28,("neplatná volba"))))))))))))))))))</f>
        <v>Ocelové drápy</v>
      </c>
      <c r="H17" s="141"/>
      <c r="I17" s="2"/>
      <c r="J17" s="143" t="str">
        <f>CONCATENATE("Hráči v týmu ",D14)</f>
        <v>Hráči v týmu 1</v>
      </c>
      <c r="K17" s="140" t="str">
        <f>IF(D14=1,'Hlavní seznam'!$C$4,(IF(D14=2,'Hlavní seznam'!$H$4,(IF(D14=3,'Hlavní seznam'!$M$4,(IF(D14&gt;3,"Neplatný tým",(IF(D14&lt;1,"Neplatný tým","")))))))))</f>
        <v>Hajzl</v>
      </c>
      <c r="L17" s="140"/>
      <c r="M17" s="27">
        <v>4</v>
      </c>
      <c r="N17" s="141" t="str">
        <f>IF(M17=1,'Hlavní seznam'!$L$20,(IF(M17=2,'Hlavní seznam'!$L$21,(IF(M17=3,'Hlavní seznam'!$L$22,(IF(M17=4,'Hlavní seznam'!$L$23,(IF(M17=5,'Hlavní seznam'!$L$24,(IF(M17=6,'Hlavní seznam'!$L$25,(IF(M17=7,'Hlavní seznam'!$L$26,(IF(M17=8,'Hlavní seznam'!$L$27,(IF(M17=9,'Hlavní seznam'!$L$28,("neplatná volba"))))))))))))))))))</f>
        <v>NOD</v>
      </c>
      <c r="O17" s="141"/>
      <c r="P17" s="138" t="str">
        <f>IF((M13+M14)&lt;&gt;0,"Hra odehrána",(IF(U12=9,"Hra může začít","Hra nemůže ještě začít")))</f>
        <v>Hra odehrána</v>
      </c>
      <c r="Q17" s="138"/>
      <c r="R17" s="139"/>
      <c r="T17" s="30" t="str">
        <f>IF(N17&lt;&gt;"neplatná volba","",(CONCATENATE(K17," nemá zvolenu frakci")))</f>
        <v/>
      </c>
      <c r="U17" s="3"/>
      <c r="V17" s="22">
        <v>3</v>
      </c>
      <c r="W17" s="22">
        <v>2</v>
      </c>
      <c r="X17" s="22">
        <f>IF(V17=D13,1,0)</f>
        <v>1</v>
      </c>
      <c r="Y17" s="22">
        <f>IF(W17=D14,1,0)</f>
        <v>0</v>
      </c>
      <c r="Z17" s="22">
        <f t="shared" si="2"/>
        <v>1</v>
      </c>
      <c r="AB17" s="23"/>
      <c r="AC17" s="23" t="s">
        <v>25</v>
      </c>
    </row>
    <row r="18" spans="2:29" ht="15.75">
      <c r="B18" s="132"/>
      <c r="C18" s="142"/>
      <c r="D18" s="140" t="str">
        <f>IF(D13=1,'Hlavní seznam'!$C$6,(IF(D13=2,'Hlavní seznam'!$H$6,(IF(D13=3,'Hlavní seznam'!$M$6,(IF(D13&gt;3,"Neplatný tým",(IF(D13&lt;1,"Neplatný tým","")))))))))</f>
        <v>Dave.D</v>
      </c>
      <c r="E18" s="140"/>
      <c r="F18" s="27">
        <v>2</v>
      </c>
      <c r="G18" s="141" t="s">
        <v>78</v>
      </c>
      <c r="H18" s="141"/>
      <c r="I18" s="2"/>
      <c r="J18" s="143"/>
      <c r="K18" s="140" t="str">
        <f>IF(D14=1,'Hlavní seznam'!$C$6,(IF(D14=2,'Hlavní seznam'!$H$6,(IF(D14=3,'Hlavní seznam'!$M$6,(IF(D14&gt;3,"Neplatný tým",(IF(D14&lt;1,"Neplatný tým","")))))))))</f>
        <v>Ereian</v>
      </c>
      <c r="L18" s="140"/>
      <c r="M18" s="27">
        <v>4</v>
      </c>
      <c r="N18" s="141" t="str">
        <f>IF(F14="s",N17,(IF(M18=1,'Hlavní seznam'!$L$20,(IF(M18=2,'Hlavní seznam'!$L$21,(IF(M18=3,'Hlavní seznam'!$L$22,(IF(M18=4,'Hlavní seznam'!$L$23,(IF(M18=5,'Hlavní seznam'!$L$24,(IF(M18=6,'Hlavní seznam'!$L$25,(IF(M18=7,'Hlavní seznam'!$L$26,(IF(M18=8,'Hlavní seznam'!$L$27,(IF(M18=9,'Hlavní seznam'!$L$28,("neplatná volba"))))))))))))))))))))</f>
        <v>NOD</v>
      </c>
      <c r="O18" s="141"/>
      <c r="P18" s="138"/>
      <c r="Q18" s="138"/>
      <c r="R18" s="139"/>
      <c r="T18" s="30" t="str">
        <f>IF(N18&lt;&gt;"neplatná volba","",(CONCATENATE(K18," nemá zvolenu frakci")))</f>
        <v/>
      </c>
      <c r="U18" s="3"/>
      <c r="V18" s="24">
        <v>1</v>
      </c>
      <c r="W18" s="24">
        <v>2</v>
      </c>
      <c r="X18" s="20">
        <f>Z12</f>
        <v>0</v>
      </c>
      <c r="Y18" s="20">
        <f>Z14</f>
        <v>1</v>
      </c>
      <c r="Z18" s="25">
        <f>IF((X18+Y18)=2,1,0)</f>
        <v>0</v>
      </c>
      <c r="AA18" s="26">
        <f>IF(Z18=1,P13,0)</f>
        <v>0</v>
      </c>
      <c r="AB18" s="24">
        <v>1</v>
      </c>
      <c r="AC18" s="25">
        <f>IF(AB18=(IF(M13=1,D13,(IF(M14=1,D14,"")))),1,0)</f>
        <v>1</v>
      </c>
    </row>
    <row r="19" spans="2:29" ht="16.5" thickBot="1">
      <c r="B19" s="132"/>
      <c r="C19" s="142"/>
      <c r="D19" s="140" t="str">
        <f>IF(D13=1,'Hlavní seznam'!$C$8,(IF(D13=2,'Hlavní seznam'!$H$8,(IF(D13=3,'Hlavní seznam'!$M$8,(IF(D13&gt;3,"Neplatný tým",(IF(D13&lt;1,"Neplatný tým","")))))))))</f>
        <v>Img3</v>
      </c>
      <c r="E19" s="140"/>
      <c r="F19" s="29"/>
      <c r="G19" s="141" t="s">
        <v>100</v>
      </c>
      <c r="H19" s="141"/>
      <c r="I19" s="2"/>
      <c r="J19" s="143"/>
      <c r="K19" s="140" t="str">
        <f>IF(D14=1,'Hlavní seznam'!$C$8,(IF(D14=2,'Hlavní seznam'!$H$8,(IF(D14=3,'Hlavní seznam'!$M$8,(IF(D14&gt;3,"Neplatný tým",(IF(D14&lt;1,"Neplatný tým","")))))))))</f>
        <v>Img1</v>
      </c>
      <c r="L19" s="140"/>
      <c r="M19" s="29"/>
      <c r="N19" s="141" t="str">
        <f>IF(F14="s",N18,(IF(M19=1,'Hlavní seznam'!$L$20,(IF(M19=2,'Hlavní seznam'!$L$21,(IF(M19=3,'Hlavní seznam'!$L$22,(IF(M19=4,'Hlavní seznam'!$L$23,(IF(M19=5,'Hlavní seznam'!$L$24,(IF(M19=6,'Hlavní seznam'!$L$25,(IF(M19=7,'Hlavní seznam'!$L$26,(IF(M19=8,'Hlavní seznam'!$L$27,(IF(M19=9,'Hlavní seznam'!$L$28,("neplatná volba"))))))))))))))))))))</f>
        <v>neplatná volba</v>
      </c>
      <c r="O19" s="141"/>
      <c r="P19" s="138"/>
      <c r="Q19" s="138"/>
      <c r="R19" s="139"/>
      <c r="T19" s="30" t="str">
        <f>IF(N19&lt;&gt;"neplatná volba","",(CONCATENATE(K19," nemá zvolenu frakci")))</f>
        <v>Img1 nemá zvolenu frakci</v>
      </c>
      <c r="U19" s="3"/>
      <c r="V19" s="24">
        <v>1</v>
      </c>
      <c r="W19" s="24">
        <v>3</v>
      </c>
      <c r="X19" s="20">
        <f>Z13</f>
        <v>0</v>
      </c>
      <c r="Y19" s="20">
        <f>Z16</f>
        <v>2</v>
      </c>
      <c r="Z19" s="25">
        <f t="shared" ref="Z19:Z20" si="3">IF((X19+Y19)=2,1,0)</f>
        <v>1</v>
      </c>
      <c r="AA19" s="26">
        <f>IF(Z19=1,P13,0)</f>
        <v>7.8356481481481333E-3</v>
      </c>
      <c r="AB19" s="24">
        <v>2</v>
      </c>
      <c r="AC19" s="25">
        <f>IF(AB19=(IF(M13=1,D13,(IF(M14=1,D14,"")))),1,0)</f>
        <v>0</v>
      </c>
    </row>
    <row r="20" spans="2:29" ht="15.75" thickBot="1">
      <c r="B20" s="133"/>
      <c r="C20" s="134" t="str">
        <f>IF(U12=9,"",(CONCATENATE(T12," &amp; ",T13," &amp; ",T14," &amp; ",T15," &amp; ",T16," &amp; ",T17," &amp; ",T18," &amp; ",T19," &amp; ",T20)))</f>
        <v xml:space="preserve"> &amp;  &amp;  &amp;  &amp; Img3 nemá zvolenu frakci &amp;  &amp;  &amp; Img1 nemá zvolenu frakci &amp; </v>
      </c>
      <c r="D20" s="135"/>
      <c r="E20" s="135"/>
      <c r="F20" s="136"/>
      <c r="G20" s="135"/>
      <c r="H20" s="135"/>
      <c r="I20" s="135"/>
      <c r="J20" s="135"/>
      <c r="K20" s="135"/>
      <c r="L20" s="135"/>
      <c r="M20" s="136"/>
      <c r="N20" s="135"/>
      <c r="O20" s="135"/>
      <c r="P20" s="135"/>
      <c r="Q20" s="135"/>
      <c r="R20" s="137"/>
      <c r="T20" s="31" t="str">
        <f>IF(D17="neplatný tým","Zadán neplatný tým",(IF(K17="neplatný tým","Zadán neplatný tým","")))</f>
        <v/>
      </c>
      <c r="U20" s="3"/>
      <c r="V20" s="24">
        <v>2</v>
      </c>
      <c r="W20" s="24">
        <v>3</v>
      </c>
      <c r="X20" s="20">
        <f>Z15</f>
        <v>0</v>
      </c>
      <c r="Y20" s="20">
        <f>Z17</f>
        <v>1</v>
      </c>
      <c r="Z20" s="25">
        <f t="shared" si="3"/>
        <v>0</v>
      </c>
      <c r="AA20" s="26">
        <f>IF(Z20=1,P13,0)</f>
        <v>0</v>
      </c>
      <c r="AB20" s="24">
        <v>3</v>
      </c>
      <c r="AC20" s="25">
        <f>IF(AB20=(IF(M13=1,D13,(IF(M14=1,D14,"")))),1,0)</f>
        <v>0</v>
      </c>
    </row>
    <row r="21" spans="2:29" ht="15.75" thickBot="1"/>
    <row r="22" spans="2:29">
      <c r="B22" s="131" t="s">
        <v>42</v>
      </c>
      <c r="C22" s="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44"/>
      <c r="Q22" s="144"/>
      <c r="R22" s="8"/>
      <c r="T22" s="30" t="str">
        <f>IF(D23&lt;&gt;D24,(""),(CONCATENATE("Tým ",D23," hraje proti sobě")))</f>
        <v/>
      </c>
      <c r="U22" s="32">
        <f>COUNTBLANK(T22:T30)</f>
        <v>7</v>
      </c>
      <c r="V22" s="22">
        <v>1</v>
      </c>
      <c r="W22" s="22">
        <v>2</v>
      </c>
      <c r="X22" s="22">
        <f>IF(V22=D23,1,0)</f>
        <v>0</v>
      </c>
      <c r="Y22" s="22">
        <f>IF(W22=D24,1,0)</f>
        <v>0</v>
      </c>
      <c r="Z22" s="22">
        <f>X22+Y22</f>
        <v>0</v>
      </c>
      <c r="AB22" s="23"/>
      <c r="AC22" s="23"/>
    </row>
    <row r="23" spans="2:29" ht="15.75">
      <c r="B23" s="132"/>
      <c r="C23" s="145" t="s">
        <v>13</v>
      </c>
      <c r="D23" s="27">
        <v>2</v>
      </c>
      <c r="E23" s="146" t="s">
        <v>15</v>
      </c>
      <c r="F23" s="45" t="s">
        <v>98</v>
      </c>
      <c r="G23" s="146" t="s">
        <v>17</v>
      </c>
      <c r="H23" s="147">
        <v>1</v>
      </c>
      <c r="I23" s="146" t="str">
        <f>IF(H23=1,'Hlavní seznam'!$G$20,(IF(H23=2,'Hlavní seznam'!$G$21,(IF(H23=3,'Hlavní seznam'!$G$22,(IF(H23=4,'Hlavní seznam'!$G$23,(IF(H23=5,'Hlavní seznam'!$G$24,(IF(H23=6,'Hlavní seznam'!$G$25,("Neplatná volba"))))))))))))</f>
        <v>Kdo s koho</v>
      </c>
      <c r="J23" s="146"/>
      <c r="K23" s="146"/>
      <c r="L23" s="146" t="s">
        <v>14</v>
      </c>
      <c r="M23" s="27">
        <v>0</v>
      </c>
      <c r="N23" s="2" t="s">
        <v>18</v>
      </c>
      <c r="O23" s="28">
        <v>0.44375000000000003</v>
      </c>
      <c r="P23" s="148">
        <f>IF(O23&lt;&gt;"",(IF(O24&lt;&gt;"",(O24-O23),("00:00:00"))),("00:00:00"))</f>
        <v>6.967592592592553E-3</v>
      </c>
      <c r="Q23" s="149"/>
      <c r="R23" s="9"/>
      <c r="T23" s="30" t="str">
        <f>IF(I23&lt;&gt;"neplatná volba","",("Chybně zvolená mapa"))</f>
        <v/>
      </c>
      <c r="U23" s="3"/>
      <c r="V23" s="22">
        <v>1</v>
      </c>
      <c r="W23" s="22">
        <v>3</v>
      </c>
      <c r="X23" s="22">
        <f>IF(V23=D23,1,0)</f>
        <v>0</v>
      </c>
      <c r="Y23" s="22">
        <f>IF(W23=D24,1,0)</f>
        <v>1</v>
      </c>
      <c r="Z23" s="22">
        <f t="shared" ref="Z23:Z27" si="4">X23+Y23</f>
        <v>1</v>
      </c>
      <c r="AB23" s="23"/>
      <c r="AC23" s="23"/>
    </row>
    <row r="24" spans="2:29" ht="15.75">
      <c r="B24" s="132"/>
      <c r="C24" s="145"/>
      <c r="D24" s="27">
        <v>3</v>
      </c>
      <c r="E24" s="146"/>
      <c r="F24" s="45" t="s">
        <v>98</v>
      </c>
      <c r="G24" s="146"/>
      <c r="H24" s="147"/>
      <c r="I24" s="146"/>
      <c r="J24" s="146"/>
      <c r="K24" s="146"/>
      <c r="L24" s="146"/>
      <c r="M24" s="27">
        <v>1</v>
      </c>
      <c r="N24" s="2" t="s">
        <v>19</v>
      </c>
      <c r="O24" s="28">
        <v>0.45071759259259259</v>
      </c>
      <c r="P24" s="149"/>
      <c r="Q24" s="149"/>
      <c r="R24" s="9"/>
      <c r="T24" s="30" t="str">
        <f>IF(G27&lt;&gt;"neplatná volba","",(CONCATENATE(D27," nemá zvolenu frakci")))</f>
        <v/>
      </c>
      <c r="U24" s="3"/>
      <c r="V24" s="22">
        <v>2</v>
      </c>
      <c r="W24" s="22">
        <v>1</v>
      </c>
      <c r="X24" s="22">
        <f>IF(V24=D23,1,0)</f>
        <v>1</v>
      </c>
      <c r="Y24" s="22">
        <f>IF(W24=D24,1,0)</f>
        <v>0</v>
      </c>
      <c r="Z24" s="22">
        <f t="shared" si="4"/>
        <v>1</v>
      </c>
      <c r="AB24" s="23"/>
      <c r="AC24" s="23"/>
    </row>
    <row r="25" spans="2:29">
      <c r="B25" s="132"/>
      <c r="C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9"/>
      <c r="T25" s="30" t="str">
        <f>IF(G28&lt;&gt;"neplatná volba","",(CONCATENATE(D28," nemá zvolenu frakci")))</f>
        <v/>
      </c>
      <c r="U25" s="3"/>
      <c r="V25" s="22">
        <v>2</v>
      </c>
      <c r="W25" s="22">
        <v>3</v>
      </c>
      <c r="X25" s="22">
        <f>IF(V25=D23,1,0)</f>
        <v>1</v>
      </c>
      <c r="Y25" s="22">
        <f>IF(W25=D24,1,0)</f>
        <v>1</v>
      </c>
      <c r="Z25" s="22">
        <f t="shared" si="4"/>
        <v>2</v>
      </c>
      <c r="AB25" s="23"/>
      <c r="AC25" s="23"/>
    </row>
    <row r="26" spans="2:29">
      <c r="B26" s="132"/>
      <c r="C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9"/>
      <c r="T26" s="30" t="str">
        <f>IF(G29&lt;&gt;"neplatná volba","",(CONCATENATE(D29," nemá zvolenu frakci")))</f>
        <v>Img2 nemá zvolenu frakci</v>
      </c>
      <c r="U26" s="3"/>
      <c r="V26" s="22">
        <v>3</v>
      </c>
      <c r="W26" s="22">
        <v>1</v>
      </c>
      <c r="X26" s="22">
        <f>IF(V26=D23,1,0)</f>
        <v>0</v>
      </c>
      <c r="Y26" s="22">
        <f>IF(W26=D24,1,0)</f>
        <v>0</v>
      </c>
      <c r="Z26" s="22">
        <f t="shared" si="4"/>
        <v>0</v>
      </c>
      <c r="AB26" s="23"/>
      <c r="AC26" s="23"/>
    </row>
    <row r="27" spans="2:29" ht="15.75">
      <c r="B27" s="132"/>
      <c r="C27" s="142" t="str">
        <f>CONCATENATE("Hráči v týmu ",D23)</f>
        <v>Hráči v týmu 2</v>
      </c>
      <c r="D27" s="140" t="str">
        <f>IF(D23=1,'Hlavní seznam'!$C$4,(IF(D23=2,'Hlavní seznam'!$H$4,(IF(D23=3,'Hlavní seznam'!$M$4,(IF(D23&gt;3,"Neplatný tým",(IF(D23&lt;1,"Neplatný tým","")))))))))</f>
        <v>Chose666 / PC</v>
      </c>
      <c r="E27" s="140"/>
      <c r="F27" s="27">
        <v>3</v>
      </c>
      <c r="G27" s="141" t="str">
        <f>IF(F27=1,'Hlavní seznam'!$L$20,(IF(F27=2,'Hlavní seznam'!$L$21,(IF(F27=3,'Hlavní seznam'!$L$22,(IF(F27=4,'Hlavní seznam'!$L$23,(IF(F27=5,'Hlavní seznam'!$L$24,(IF(F27=6,'Hlavní seznam'!$L$25,(IF(F27=7,'Hlavní seznam'!$L$26,(IF(F27=8,'Hlavní seznam'!$L$27,(IF(F27=9,'Hlavní seznam'!$L$28,("neplatná volba"))))))))))))))))))</f>
        <v>Zokom</v>
      </c>
      <c r="H27" s="141"/>
      <c r="I27" s="2"/>
      <c r="J27" s="143" t="str">
        <f>CONCATENATE("Hráči v týmu ",D24)</f>
        <v>Hráči v týmu 3</v>
      </c>
      <c r="K27" s="140" t="str">
        <f>IF(D24=1,'Hlavní seznam'!$C$4,(IF(D24=2,'Hlavní seznam'!$H$4,(IF(D24=3,'Hlavní seznam'!$M$4,(IF(D24&gt;3,"Neplatný tým",(IF(D24&lt;1,"Neplatný tým","")))))))))</f>
        <v>Hopkync</v>
      </c>
      <c r="L27" s="140"/>
      <c r="M27" s="27">
        <v>6</v>
      </c>
      <c r="N27" s="141" t="str">
        <f>IF(M27=1,'Hlavní seznam'!$L$20,(IF(M27=2,'Hlavní seznam'!$L$21,(IF(M27=3,'Hlavní seznam'!$L$22,(IF(M27=4,'Hlavní seznam'!$L$23,(IF(M27=5,'Hlavní seznam'!$L$24,(IF(M27=6,'Hlavní seznam'!$L$25,(IF(M27=7,'Hlavní seznam'!$L$26,(IF(M27=8,'Hlavní seznam'!$L$27,(IF(M27=9,'Hlavní seznam'!$L$28,("neplatná volba"))))))))))))))))))</f>
        <v>Kainovo znamení</v>
      </c>
      <c r="O27" s="141"/>
      <c r="P27" s="138" t="str">
        <f>IF((M23+M24)&lt;&gt;0,"Hra odehrána",(IF(U22=9,"Hra může začít","Hra nemůže ještě začít")))</f>
        <v>Hra odehrána</v>
      </c>
      <c r="Q27" s="138"/>
      <c r="R27" s="139"/>
      <c r="T27" s="30" t="str">
        <f>IF(N27&lt;&gt;"neplatná volba","",(CONCATENATE(K27," nemá zvolenu frakci")))</f>
        <v/>
      </c>
      <c r="U27" s="3"/>
      <c r="V27" s="22">
        <v>3</v>
      </c>
      <c r="W27" s="22">
        <v>2</v>
      </c>
      <c r="X27" s="22">
        <f>IF(V27=D23,1,0)</f>
        <v>0</v>
      </c>
      <c r="Y27" s="22">
        <f>IF(W27=D24,1,0)</f>
        <v>0</v>
      </c>
      <c r="Z27" s="22">
        <f t="shared" si="4"/>
        <v>0</v>
      </c>
      <c r="AB27" s="23"/>
      <c r="AC27" s="23" t="s">
        <v>25</v>
      </c>
    </row>
    <row r="28" spans="2:29" ht="15.75">
      <c r="B28" s="132"/>
      <c r="C28" s="142"/>
      <c r="D28" s="140" t="str">
        <f>IF(D23=1,'Hlavní seznam'!$C$6,(IF(D23=2,'Hlavní seznam'!$H$6,(IF(D23=3,'Hlavní seznam'!$M$6,(IF(D23&gt;3,"Neplatný tým",(IF(D23&lt;1,"Neplatný tým","")))))))))</f>
        <v>MarasGuru</v>
      </c>
      <c r="E28" s="140"/>
      <c r="F28" s="27">
        <v>6</v>
      </c>
      <c r="G28" s="141" t="str">
        <f>IF(F23="s",$G$7,(IF(F28=1,'Hlavní seznam'!$L$20,(IF(F28=2,'Hlavní seznam'!$L$21,(IF(F28=3,'Hlavní seznam'!$L$22,(IF(F28=4,'Hlavní seznam'!$L$23,(IF(F28=5,'Hlavní seznam'!$L$24,(IF(F28=6,'Hlavní seznam'!$L$25,(IF(F28=7,'Hlavní seznam'!$L$26,(IF(F28=8,'Hlavní seznam'!$L$27,(IF(F28=9,'Hlavní seznam'!$L$28,("neplatná volba"))))))))))))))))))))</f>
        <v>Kainovo znamení</v>
      </c>
      <c r="H28" s="141"/>
      <c r="I28" s="2"/>
      <c r="J28" s="143"/>
      <c r="K28" s="140" t="str">
        <f>IF(D24=1,'Hlavní seznam'!$C$6,(IF(D24=2,'Hlavní seznam'!$H$6,(IF(D24=3,'Hlavní seznam'!$M$6,(IF(D24&gt;3,"Neplatný tým",(IF(D24&lt;1,"Neplatný tým","")))))))))</f>
        <v>Dave.D</v>
      </c>
      <c r="L28" s="140"/>
      <c r="M28" s="27">
        <v>1</v>
      </c>
      <c r="N28" s="141" t="str">
        <f>IF(F24="s",N27,(IF(M28=1,'Hlavní seznam'!$L$20,(IF(M28=2,'Hlavní seznam'!$L$21,(IF(M28=3,'Hlavní seznam'!$L$22,(IF(M28=4,'Hlavní seznam'!$L$23,(IF(M28=5,'Hlavní seznam'!$L$24,(IF(M28=6,'Hlavní seznam'!$L$25,(IF(M28=7,'Hlavní seznam'!$L$26,(IF(M28=8,'Hlavní seznam'!$L$27,(IF(M28=9,'Hlavní seznam'!$L$28,("neplatná volba"))))))))))))))))))))</f>
        <v>GDI</v>
      </c>
      <c r="O28" s="141"/>
      <c r="P28" s="138"/>
      <c r="Q28" s="138"/>
      <c r="R28" s="139"/>
      <c r="T28" s="30" t="str">
        <f>IF(N28&lt;&gt;"neplatná volba","",(CONCATENATE(K28," nemá zvolenu frakci")))</f>
        <v/>
      </c>
      <c r="U28" s="3"/>
      <c r="V28" s="24">
        <v>1</v>
      </c>
      <c r="W28" s="24">
        <v>2</v>
      </c>
      <c r="X28" s="20">
        <f>Z22</f>
        <v>0</v>
      </c>
      <c r="Y28" s="20">
        <f>Z24</f>
        <v>1</v>
      </c>
      <c r="Z28" s="25">
        <f>IF((X28+Y28)=2,1,0)</f>
        <v>0</v>
      </c>
      <c r="AA28" s="26">
        <f>IF(Z28=1,P23,0)</f>
        <v>0</v>
      </c>
      <c r="AB28" s="24">
        <v>1</v>
      </c>
      <c r="AC28" s="25">
        <f>IF(AB28=(IF(M23=1,D23,(IF(M24=1,D24,"")))),1,0)</f>
        <v>0</v>
      </c>
    </row>
    <row r="29" spans="2:29" ht="16.5" thickBot="1">
      <c r="B29" s="132"/>
      <c r="C29" s="142"/>
      <c r="D29" s="140" t="str">
        <f>IF(D23=1,'Hlavní seznam'!$C$8,(IF(D23=2,'Hlavní seznam'!$H$8,(IF(D23=3,'Hlavní seznam'!$M$8,(IF(D23&gt;3,"Neplatný tým",(IF(D23&lt;1,"Neplatný tým","")))))))))</f>
        <v>Img2</v>
      </c>
      <c r="E29" s="140"/>
      <c r="F29" s="29"/>
      <c r="G29" s="141" t="str">
        <f>IF(F23="s",$G$7,(IF(F29=1,'Hlavní seznam'!$L$20,(IF(F29=2,'Hlavní seznam'!$L$21,(IF(F29=3,'Hlavní seznam'!$L$22,(IF(F29=4,'Hlavní seznam'!$L$23,(IF(F29=5,'Hlavní seznam'!$L$24,(IF(F29=6,'Hlavní seznam'!$L$25,(IF(F29=7,'Hlavní seznam'!$L$26,(IF(F29=8,'Hlavní seznam'!$L$27,(IF(F29=9,'Hlavní seznam'!$L$28,("neplatná volba"))))))))))))))))))))</f>
        <v>neplatná volba</v>
      </c>
      <c r="H29" s="141"/>
      <c r="I29" s="2"/>
      <c r="J29" s="143"/>
      <c r="K29" s="140" t="str">
        <f>IF(D24=1,'Hlavní seznam'!$C$8,(IF(D24=2,'Hlavní seznam'!$H$8,(IF(D24=3,'Hlavní seznam'!$M$8,(IF(D24&gt;3,"Neplatný tým",(IF(D24&lt;1,"Neplatný tým","")))))))))</f>
        <v>Img3</v>
      </c>
      <c r="L29" s="140"/>
      <c r="M29" s="29"/>
      <c r="N29" s="141" t="str">
        <f>IF(F24="s",N28,(IF(M29=1,'Hlavní seznam'!$L$20,(IF(M29=2,'Hlavní seznam'!$L$21,(IF(M29=3,'Hlavní seznam'!$L$22,(IF(M29=4,'Hlavní seznam'!$L$23,(IF(M29=5,'Hlavní seznam'!$L$24,(IF(M29=6,'Hlavní seznam'!$L$25,(IF(M29=7,'Hlavní seznam'!$L$26,(IF(M29=8,'Hlavní seznam'!$L$27,(IF(M29=9,'Hlavní seznam'!$L$28,("neplatná volba"))))))))))))))))))))</f>
        <v>neplatná volba</v>
      </c>
      <c r="O29" s="141"/>
      <c r="P29" s="138"/>
      <c r="Q29" s="138"/>
      <c r="R29" s="139"/>
      <c r="T29" s="30" t="str">
        <f>IF(N29&lt;&gt;"neplatná volba","",(CONCATENATE(K29," nemá zvolenu frakci")))</f>
        <v>Img3 nemá zvolenu frakci</v>
      </c>
      <c r="U29" s="3"/>
      <c r="V29" s="24">
        <v>1</v>
      </c>
      <c r="W29" s="24">
        <v>3</v>
      </c>
      <c r="X29" s="20">
        <f>Z23</f>
        <v>1</v>
      </c>
      <c r="Y29" s="20">
        <f>Z26</f>
        <v>0</v>
      </c>
      <c r="Z29" s="25">
        <f t="shared" ref="Z29:Z30" si="5">IF((X29+Y29)=2,1,0)</f>
        <v>0</v>
      </c>
      <c r="AA29" s="26">
        <f>IF(Z29=1,P23,0)</f>
        <v>0</v>
      </c>
      <c r="AB29" s="24">
        <v>2</v>
      </c>
      <c r="AC29" s="25">
        <f>IF(AB29=(IF(M23=1,D23,(IF(M24=1,D24,"")))),1,0)</f>
        <v>0</v>
      </c>
    </row>
    <row r="30" spans="2:29" ht="15.75" thickBot="1">
      <c r="B30" s="133"/>
      <c r="C30" s="134" t="str">
        <f>IF(U22=9,"",(CONCATENATE(T22," &amp; ",T23," &amp; ",T24," &amp; ",T25," &amp; ",T26," &amp; ",T27," &amp; ",T28," &amp; ",T29," &amp; ",T30)))</f>
        <v xml:space="preserve"> &amp;  &amp;  &amp;  &amp; Img2 nemá zvolenu frakci &amp;  &amp;  &amp; Img3 nemá zvolenu frakci &amp; </v>
      </c>
      <c r="D30" s="135"/>
      <c r="E30" s="135"/>
      <c r="F30" s="136"/>
      <c r="G30" s="135"/>
      <c r="H30" s="135"/>
      <c r="I30" s="135"/>
      <c r="J30" s="135"/>
      <c r="K30" s="135"/>
      <c r="L30" s="135"/>
      <c r="M30" s="136"/>
      <c r="N30" s="135"/>
      <c r="O30" s="135"/>
      <c r="P30" s="135"/>
      <c r="Q30" s="135"/>
      <c r="R30" s="137"/>
      <c r="T30" s="31" t="str">
        <f>IF(D27="neplatný tým","Zadán neplatný tým",(IF(K27="neplatný tým","Zadán neplatný tým","")))</f>
        <v/>
      </c>
      <c r="U30" s="3"/>
      <c r="V30" s="24">
        <v>2</v>
      </c>
      <c r="W30" s="24">
        <v>3</v>
      </c>
      <c r="X30" s="20">
        <f>Z25</f>
        <v>2</v>
      </c>
      <c r="Y30" s="20">
        <f>Z27</f>
        <v>0</v>
      </c>
      <c r="Z30" s="25">
        <f t="shared" si="5"/>
        <v>1</v>
      </c>
      <c r="AA30" s="26">
        <f>IF(Z30=1,P23,0)</f>
        <v>6.967592592592553E-3</v>
      </c>
      <c r="AB30" s="24">
        <v>3</v>
      </c>
      <c r="AC30" s="25">
        <f>IF(AB30=(IF(M23=1,D23,(IF(M24=1,D24,"")))),1,0)</f>
        <v>1</v>
      </c>
    </row>
    <row r="31" spans="2:29" ht="15.75" thickBot="1"/>
    <row r="32" spans="2:29">
      <c r="B32" s="131" t="s">
        <v>43</v>
      </c>
      <c r="C32" s="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44"/>
      <c r="Q32" s="144"/>
      <c r="R32" s="8"/>
      <c r="T32" s="30" t="str">
        <f>IF(D33&lt;&gt;D34,(""),(CONCATENATE("Tým ",D33," hraje proti sobě")))</f>
        <v/>
      </c>
      <c r="U32" s="32">
        <f>COUNTBLANK(T32:T40)</f>
        <v>7</v>
      </c>
      <c r="V32" s="22">
        <v>1</v>
      </c>
      <c r="W32" s="22">
        <v>2</v>
      </c>
      <c r="X32" s="22">
        <f>IF(V32=D33,1,0)</f>
        <v>0</v>
      </c>
      <c r="Y32" s="22">
        <f>IF(W32=D34,1,0)</f>
        <v>0</v>
      </c>
      <c r="Z32" s="22">
        <f>X32+Y32</f>
        <v>0</v>
      </c>
      <c r="AB32" s="23"/>
      <c r="AC32" s="23"/>
    </row>
    <row r="33" spans="2:29" ht="15.75">
      <c r="B33" s="132"/>
      <c r="C33" s="145" t="s">
        <v>13</v>
      </c>
      <c r="D33" s="27">
        <v>2</v>
      </c>
      <c r="E33" s="146" t="s">
        <v>15</v>
      </c>
      <c r="F33" s="45" t="s">
        <v>98</v>
      </c>
      <c r="G33" s="146" t="s">
        <v>17</v>
      </c>
      <c r="H33" s="147">
        <v>6</v>
      </c>
      <c r="I33" s="146" t="str">
        <f>IF(H33=1,'Hlavní seznam'!$G$20,(IF(H33=2,'Hlavní seznam'!$G$21,(IF(H33=3,'Hlavní seznam'!$G$22,(IF(H33=4,'Hlavní seznam'!$G$23,(IF(H33=5,'Hlavní seznam'!$G$24,(IF(H33=6,'Hlavní seznam'!$G$25,("Neplatná volba"))))))))))))</f>
        <v>Neúrodná půda</v>
      </c>
      <c r="J33" s="146"/>
      <c r="K33" s="146"/>
      <c r="L33" s="146" t="s">
        <v>14</v>
      </c>
      <c r="M33" s="27">
        <v>0</v>
      </c>
      <c r="N33" s="2" t="s">
        <v>18</v>
      </c>
      <c r="O33" s="28">
        <v>0.47569444444444442</v>
      </c>
      <c r="P33" s="148">
        <f>IF(O33&lt;&gt;"",(IF(O34&lt;&gt;"",(O34-O33),("00:00:00"))),("00:00:00"))</f>
        <v>5.5208333333333637E-3</v>
      </c>
      <c r="Q33" s="149"/>
      <c r="R33" s="9"/>
      <c r="T33" s="30" t="str">
        <f>IF(I33&lt;&gt;"neplatná volba","",("Chybně zvolená mapa"))</f>
        <v/>
      </c>
      <c r="U33" s="3"/>
      <c r="V33" s="22">
        <v>1</v>
      </c>
      <c r="W33" s="22">
        <v>3</v>
      </c>
      <c r="X33" s="22">
        <f>IF(V33=D33,1,0)</f>
        <v>0</v>
      </c>
      <c r="Y33" s="22">
        <f>IF(W33=D34,1,0)</f>
        <v>1</v>
      </c>
      <c r="Z33" s="22">
        <f t="shared" ref="Z33:Z37" si="6">X33+Y33</f>
        <v>1</v>
      </c>
      <c r="AB33" s="23"/>
      <c r="AC33" s="23"/>
    </row>
    <row r="34" spans="2:29" ht="15.75">
      <c r="B34" s="132"/>
      <c r="C34" s="145"/>
      <c r="D34" s="27">
        <v>3</v>
      </c>
      <c r="E34" s="146"/>
      <c r="F34" s="45" t="s">
        <v>98</v>
      </c>
      <c r="G34" s="146"/>
      <c r="H34" s="147"/>
      <c r="I34" s="146"/>
      <c r="J34" s="146"/>
      <c r="K34" s="146"/>
      <c r="L34" s="146"/>
      <c r="M34" s="27">
        <v>1</v>
      </c>
      <c r="N34" s="2" t="s">
        <v>19</v>
      </c>
      <c r="O34" s="28">
        <v>0.48121527777777778</v>
      </c>
      <c r="P34" s="149"/>
      <c r="Q34" s="149"/>
      <c r="R34" s="9"/>
      <c r="T34" s="30" t="str">
        <f>IF(G37&lt;&gt;"neplatná volba","",(CONCATENATE(D37," nemá zvolenu frakci")))</f>
        <v/>
      </c>
      <c r="U34" s="3"/>
      <c r="V34" s="22">
        <v>2</v>
      </c>
      <c r="W34" s="22">
        <v>1</v>
      </c>
      <c r="X34" s="22">
        <f>IF(V34=D33,1,0)</f>
        <v>1</v>
      </c>
      <c r="Y34" s="22">
        <f>IF(W34=D34,1,0)</f>
        <v>0</v>
      </c>
      <c r="Z34" s="22">
        <f t="shared" si="6"/>
        <v>1</v>
      </c>
      <c r="AB34" s="23"/>
      <c r="AC34" s="23"/>
    </row>
    <row r="35" spans="2:29">
      <c r="B35" s="132"/>
      <c r="C35" s="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9"/>
      <c r="T35" s="30" t="str">
        <f>IF(G38&lt;&gt;"neplatná volba","",(CONCATENATE(D38," nemá zvolenu frakci")))</f>
        <v/>
      </c>
      <c r="U35" s="3"/>
      <c r="V35" s="22">
        <v>2</v>
      </c>
      <c r="W35" s="22">
        <v>3</v>
      </c>
      <c r="X35" s="22">
        <f>IF(V35=D33,1,0)</f>
        <v>1</v>
      </c>
      <c r="Y35" s="22">
        <f>IF(W35=D34,1,0)</f>
        <v>1</v>
      </c>
      <c r="Z35" s="22">
        <f t="shared" si="6"/>
        <v>2</v>
      </c>
      <c r="AB35" s="23"/>
      <c r="AC35" s="23"/>
    </row>
    <row r="36" spans="2:29">
      <c r="B36" s="132"/>
      <c r="C36" s="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9"/>
      <c r="T36" s="30" t="str">
        <f>IF(G39&lt;&gt;"neplatná volba","",(CONCATENATE(D39," nemá zvolenu frakci")))</f>
        <v>Img2 nemá zvolenu frakci</v>
      </c>
      <c r="U36" s="3"/>
      <c r="V36" s="22">
        <v>3</v>
      </c>
      <c r="W36" s="22">
        <v>1</v>
      </c>
      <c r="X36" s="22">
        <f>IF(V36=D33,1,0)</f>
        <v>0</v>
      </c>
      <c r="Y36" s="22">
        <f>IF(W36=D34,1,0)</f>
        <v>0</v>
      </c>
      <c r="Z36" s="22">
        <f t="shared" si="6"/>
        <v>0</v>
      </c>
      <c r="AB36" s="23"/>
      <c r="AC36" s="23"/>
    </row>
    <row r="37" spans="2:29" ht="15.75">
      <c r="B37" s="132"/>
      <c r="C37" s="142" t="str">
        <f>CONCATENATE("Hráči v týmu ",D33)</f>
        <v>Hráči v týmu 2</v>
      </c>
      <c r="D37" s="140" t="str">
        <f>IF(D33=1,'Hlavní seznam'!$C$4,(IF(D33=2,'Hlavní seznam'!$H$4,(IF(D33=3,'Hlavní seznam'!$M$4,(IF(D33&gt;3,"Neplatný tým",(IF(D33&lt;1,"Neplatný tým","")))))))))</f>
        <v>Chose666 / PC</v>
      </c>
      <c r="E37" s="140"/>
      <c r="F37" s="27">
        <v>5</v>
      </c>
      <c r="G37" s="141" t="str">
        <f>IF(F37=1,'Hlavní seznam'!$L$20,(IF(F37=2,'Hlavní seznam'!$L$21,(IF(F37=3,'Hlavní seznam'!$L$22,(IF(F37=4,'Hlavní seznam'!$L$23,(IF(F37=5,'Hlavní seznam'!$L$24,(IF(F37=6,'Hlavní seznam'!$L$25,(IF(F37=7,'Hlavní seznam'!$L$26,(IF(F37=8,'Hlavní seznam'!$L$27,(IF(F37=9,'Hlavní seznam'!$L$28,("neplatná volba"))))))))))))))))))</f>
        <v>Černá ruka</v>
      </c>
      <c r="H37" s="141"/>
      <c r="I37" s="2"/>
      <c r="J37" s="143" t="str">
        <f>CONCATENATE("Hráči v týmu ",D34)</f>
        <v>Hráči v týmu 3</v>
      </c>
      <c r="K37" s="140" t="str">
        <f>IF(D34=1,'Hlavní seznam'!$C$4,(IF(D34=2,'Hlavní seznam'!$H$4,(IF(D34=3,'Hlavní seznam'!$M$4,(IF(D34&gt;3,"Neplatný tým",(IF(D34&lt;1,"Neplatný tým","")))))))))</f>
        <v>Hopkync</v>
      </c>
      <c r="L37" s="140"/>
      <c r="M37" s="27">
        <v>4</v>
      </c>
      <c r="N37" s="141" t="str">
        <f>IF(M37=1,'Hlavní seznam'!$L$20,(IF(M37=2,'Hlavní seznam'!$L$21,(IF(M37=3,'Hlavní seznam'!$L$22,(IF(M37=4,'Hlavní seznam'!$L$23,(IF(M37=5,'Hlavní seznam'!$L$24,(IF(M37=6,'Hlavní seznam'!$L$25,(IF(M37=7,'Hlavní seznam'!$L$26,(IF(M37=8,'Hlavní seznam'!$L$27,(IF(M37=9,'Hlavní seznam'!$L$28,("neplatná volba"))))))))))))))))))</f>
        <v>NOD</v>
      </c>
      <c r="O37" s="141"/>
      <c r="P37" s="138" t="str">
        <f>IF((M33+M34)&lt;&gt;0,"Hra odehrána",(IF(U32=9,"Hra může začít","Hra nemůže ještě začít")))</f>
        <v>Hra odehrána</v>
      </c>
      <c r="Q37" s="138"/>
      <c r="R37" s="139"/>
      <c r="T37" s="30" t="str">
        <f>IF(N37&lt;&gt;"neplatná volba","",(CONCATENATE(K37," nemá zvolenu frakci")))</f>
        <v/>
      </c>
      <c r="U37" s="3"/>
      <c r="V37" s="22">
        <v>3</v>
      </c>
      <c r="W37" s="22">
        <v>2</v>
      </c>
      <c r="X37" s="22">
        <f>IF(V37=D33,1,0)</f>
        <v>0</v>
      </c>
      <c r="Y37" s="22">
        <f>IF(W37=D34,1,0)</f>
        <v>0</v>
      </c>
      <c r="Z37" s="22">
        <f t="shared" si="6"/>
        <v>0</v>
      </c>
      <c r="AB37" s="23"/>
      <c r="AC37" s="23" t="s">
        <v>25</v>
      </c>
    </row>
    <row r="38" spans="2:29" ht="15.75">
      <c r="B38" s="132"/>
      <c r="C38" s="142"/>
      <c r="D38" s="140" t="str">
        <f>IF(D33=1,'Hlavní seznam'!$C$6,(IF(D33=2,'Hlavní seznam'!$H$6,(IF(D33=3,'Hlavní seznam'!$M$6,(IF(D33&gt;3,"Neplatný tým",(IF(D33&lt;1,"Neplatný tým","")))))))))</f>
        <v>MarasGuru</v>
      </c>
      <c r="E38" s="140"/>
      <c r="F38" s="27">
        <v>7</v>
      </c>
      <c r="G38" s="141" t="str">
        <f>IF(F33="s",$G$7,(IF(F38=1,'Hlavní seznam'!$L$20,(IF(F38=2,'Hlavní seznam'!$L$21,(IF(F38=3,'Hlavní seznam'!$L$22,(IF(F38=4,'Hlavní seznam'!$L$23,(IF(F38=5,'Hlavní seznam'!$L$24,(IF(F38=6,'Hlavní seznam'!$L$25,(IF(F38=7,'Hlavní seznam'!$L$26,(IF(F38=8,'Hlavní seznam'!$L$27,(IF(F38=9,'Hlavní seznam'!$L$28,("neplatná volba"))))))))))))))))))))</f>
        <v>SCRIN</v>
      </c>
      <c r="H38" s="141"/>
      <c r="I38" s="2"/>
      <c r="J38" s="143"/>
      <c r="K38" s="140" t="str">
        <f>IF(D34=1,'Hlavní seznam'!$C$6,(IF(D34=2,'Hlavní seznam'!$H$6,(IF(D34=3,'Hlavní seznam'!$M$6,(IF(D34&gt;3,"Neplatný tým",(IF(D34&lt;1,"Neplatný tým","")))))))))</f>
        <v>Dave.D</v>
      </c>
      <c r="L38" s="140"/>
      <c r="M38" s="27">
        <v>7</v>
      </c>
      <c r="N38" s="141" t="str">
        <f>IF(F34="s",N37,(IF(M38=1,'Hlavní seznam'!$L$20,(IF(M38=2,'Hlavní seznam'!$L$21,(IF(M38=3,'Hlavní seznam'!$L$22,(IF(M38=4,'Hlavní seznam'!$L$23,(IF(M38=5,'Hlavní seznam'!$L$24,(IF(M38=6,'Hlavní seznam'!$L$25,(IF(M38=7,'Hlavní seznam'!$L$26,(IF(M38=8,'Hlavní seznam'!$L$27,(IF(M38=9,'Hlavní seznam'!$L$28,("neplatná volba"))))))))))))))))))))</f>
        <v>SCRIN</v>
      </c>
      <c r="O38" s="141"/>
      <c r="P38" s="138"/>
      <c r="Q38" s="138"/>
      <c r="R38" s="139"/>
      <c r="T38" s="30" t="str">
        <f>IF(N38&lt;&gt;"neplatná volba","",(CONCATENATE(K38," nemá zvolenu frakci")))</f>
        <v/>
      </c>
      <c r="U38" s="3"/>
      <c r="V38" s="24">
        <v>1</v>
      </c>
      <c r="W38" s="24">
        <v>2</v>
      </c>
      <c r="X38" s="20">
        <f>Z32</f>
        <v>0</v>
      </c>
      <c r="Y38" s="20">
        <f>Z34</f>
        <v>1</v>
      </c>
      <c r="Z38" s="25">
        <f>IF((X38+Y38)=2,1,0)</f>
        <v>0</v>
      </c>
      <c r="AA38" s="26">
        <f>IF(Z38=1,P33,0)</f>
        <v>0</v>
      </c>
      <c r="AB38" s="24">
        <v>1</v>
      </c>
      <c r="AC38" s="25">
        <f>IF(AB38=(IF(M33=1,D33,(IF(M34=1,D34,"")))),1,0)</f>
        <v>0</v>
      </c>
    </row>
    <row r="39" spans="2:29" ht="16.5" thickBot="1">
      <c r="B39" s="132"/>
      <c r="C39" s="142"/>
      <c r="D39" s="140" t="str">
        <f>IF(D33=1,'Hlavní seznam'!$C$8,(IF(D33=2,'Hlavní seznam'!$H$8,(IF(D33=3,'Hlavní seznam'!$M$8,(IF(D33&gt;3,"Neplatný tým",(IF(D33&lt;1,"Neplatný tým","")))))))))</f>
        <v>Img2</v>
      </c>
      <c r="E39" s="140"/>
      <c r="F39" s="29"/>
      <c r="G39" s="141" t="str">
        <f>IF(F33="s",$G$7,(IF(F39=1,'Hlavní seznam'!$L$20,(IF(F39=2,'Hlavní seznam'!$L$21,(IF(F39=3,'Hlavní seznam'!$L$22,(IF(F39=4,'Hlavní seznam'!$L$23,(IF(F39=5,'Hlavní seznam'!$L$24,(IF(F39=6,'Hlavní seznam'!$L$25,(IF(F39=7,'Hlavní seznam'!$L$26,(IF(F39=8,'Hlavní seznam'!$L$27,(IF(F39=9,'Hlavní seznam'!$L$28,("neplatná volba"))))))))))))))))))))</f>
        <v>neplatná volba</v>
      </c>
      <c r="H39" s="141"/>
      <c r="I39" s="2"/>
      <c r="J39" s="143"/>
      <c r="K39" s="140" t="str">
        <f>IF(D34=1,'Hlavní seznam'!$C$8,(IF(D34=2,'Hlavní seznam'!$H$8,(IF(D34=3,'Hlavní seznam'!$M$8,(IF(D34&gt;3,"Neplatný tým",(IF(D34&lt;1,"Neplatný tým","")))))))))</f>
        <v>Img3</v>
      </c>
      <c r="L39" s="140"/>
      <c r="M39" s="29"/>
      <c r="N39" s="141" t="str">
        <f>IF(F34="s",N38,(IF(M39=1,'Hlavní seznam'!$L$20,(IF(M39=2,'Hlavní seznam'!$L$21,(IF(M39=3,'Hlavní seznam'!$L$22,(IF(M39=4,'Hlavní seznam'!$L$23,(IF(M39=5,'Hlavní seznam'!$L$24,(IF(M39=6,'Hlavní seznam'!$L$25,(IF(M39=7,'Hlavní seznam'!$L$26,(IF(M39=8,'Hlavní seznam'!$L$27,(IF(M39=9,'Hlavní seznam'!$L$28,("neplatná volba"))))))))))))))))))))</f>
        <v>neplatná volba</v>
      </c>
      <c r="O39" s="141"/>
      <c r="P39" s="138"/>
      <c r="Q39" s="138"/>
      <c r="R39" s="139"/>
      <c r="T39" s="30" t="str">
        <f>IF(N39&lt;&gt;"neplatná volba","",(CONCATENATE(K39," nemá zvolenu frakci")))</f>
        <v>Img3 nemá zvolenu frakci</v>
      </c>
      <c r="U39" s="3"/>
      <c r="V39" s="24">
        <v>1</v>
      </c>
      <c r="W39" s="24">
        <v>3</v>
      </c>
      <c r="X39" s="20">
        <f>Z33</f>
        <v>1</v>
      </c>
      <c r="Y39" s="20">
        <f>Z36</f>
        <v>0</v>
      </c>
      <c r="Z39" s="25">
        <f t="shared" ref="Z39:Z40" si="7">IF((X39+Y39)=2,1,0)</f>
        <v>0</v>
      </c>
      <c r="AA39" s="26">
        <f>IF(Z39=1,P33,0)</f>
        <v>0</v>
      </c>
      <c r="AB39" s="24">
        <v>2</v>
      </c>
      <c r="AC39" s="25">
        <f>IF(AB39=(IF(M33=1,D33,(IF(M34=1,D34,"")))),1,0)</f>
        <v>0</v>
      </c>
    </row>
    <row r="40" spans="2:29" ht="15.75" thickBot="1">
      <c r="B40" s="133"/>
      <c r="C40" s="134" t="str">
        <f>IF(U32=9,"",(CONCATENATE(T32," &amp; ",T33," &amp; ",T34," &amp; ",T35," &amp; ",T36," &amp; ",T37," &amp; ",T38," &amp; ",T39," &amp; ",T40)))</f>
        <v xml:space="preserve"> &amp;  &amp;  &amp;  &amp; Img2 nemá zvolenu frakci &amp;  &amp;  &amp; Img3 nemá zvolenu frakci &amp; </v>
      </c>
      <c r="D40" s="135"/>
      <c r="E40" s="135"/>
      <c r="F40" s="136"/>
      <c r="G40" s="135"/>
      <c r="H40" s="135"/>
      <c r="I40" s="135"/>
      <c r="J40" s="135"/>
      <c r="K40" s="135"/>
      <c r="L40" s="135"/>
      <c r="M40" s="136"/>
      <c r="N40" s="135"/>
      <c r="O40" s="135"/>
      <c r="P40" s="135"/>
      <c r="Q40" s="135"/>
      <c r="R40" s="137"/>
      <c r="T40" s="31" t="str">
        <f>IF(D37="neplatný tým","Zadán neplatný tým",(IF(K37="neplatný tým","Zadán neplatný tým","")))</f>
        <v/>
      </c>
      <c r="U40" s="3"/>
      <c r="V40" s="24">
        <v>2</v>
      </c>
      <c r="W40" s="24">
        <v>3</v>
      </c>
      <c r="X40" s="20">
        <f>Z35</f>
        <v>2</v>
      </c>
      <c r="Y40" s="20">
        <f>Z37</f>
        <v>0</v>
      </c>
      <c r="Z40" s="25">
        <f t="shared" si="7"/>
        <v>1</v>
      </c>
      <c r="AA40" s="26">
        <f>IF(Z40=1,P33,0)</f>
        <v>5.5208333333333637E-3</v>
      </c>
      <c r="AB40" s="24">
        <v>3</v>
      </c>
      <c r="AC40" s="25">
        <f>IF(AB40=(IF(M33=1,D33,(IF(M34=1,D34,"")))),1,0)</f>
        <v>1</v>
      </c>
    </row>
    <row r="41" spans="2:29" ht="15.75" thickBot="1"/>
    <row r="42" spans="2:29">
      <c r="B42" s="131" t="s">
        <v>44</v>
      </c>
      <c r="C42" s="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44"/>
      <c r="Q42" s="144"/>
      <c r="R42" s="8"/>
      <c r="T42" s="30" t="str">
        <f>IF(D43&lt;&gt;D44,(""),(CONCATENATE("Tým ",D43," hraje proti sobě")))</f>
        <v/>
      </c>
      <c r="U42" s="32">
        <f>COUNTBLANK(T42:T50)</f>
        <v>7</v>
      </c>
      <c r="V42" s="22">
        <v>1</v>
      </c>
      <c r="W42" s="22">
        <v>2</v>
      </c>
      <c r="X42" s="22">
        <f>IF(V42=D43,1,0)</f>
        <v>1</v>
      </c>
      <c r="Y42" s="22">
        <f>IF(W42=D44,1,0)</f>
        <v>0</v>
      </c>
      <c r="Z42" s="22">
        <f>X42+Y42</f>
        <v>1</v>
      </c>
      <c r="AB42" s="23"/>
      <c r="AC42" s="23"/>
    </row>
    <row r="43" spans="2:29" ht="15.75">
      <c r="B43" s="132"/>
      <c r="C43" s="145" t="s">
        <v>13</v>
      </c>
      <c r="D43" s="27">
        <v>1</v>
      </c>
      <c r="E43" s="146" t="s">
        <v>15</v>
      </c>
      <c r="F43" s="45" t="s">
        <v>98</v>
      </c>
      <c r="G43" s="146" t="s">
        <v>17</v>
      </c>
      <c r="H43" s="147">
        <v>5</v>
      </c>
      <c r="I43" s="146" t="str">
        <f>IF(H43=1,'Hlavní seznam'!$G$20,(IF(H43=2,'Hlavní seznam'!$G$21,(IF(H43=3,'Hlavní seznam'!$G$22,(IF(H43=4,'Hlavní seznam'!$G$23,(IF(H43=5,'Hlavní seznam'!$G$24,(IF(H43=6,'Hlavní seznam'!$G$25,("Neplatná volba"))))))))))))</f>
        <v>Město v pohraničí</v>
      </c>
      <c r="J43" s="146"/>
      <c r="K43" s="146"/>
      <c r="L43" s="146" t="s">
        <v>14</v>
      </c>
      <c r="M43" s="27">
        <v>0</v>
      </c>
      <c r="N43" s="2" t="s">
        <v>18</v>
      </c>
      <c r="O43" s="28">
        <v>0.49652777777777773</v>
      </c>
      <c r="P43" s="148">
        <f>IF(O43&lt;&gt;"",(IF(O44&lt;&gt;"",(O44-O43),("00:00:00"))),("00:00:00"))</f>
        <v>1.0104166666666747E-2</v>
      </c>
      <c r="Q43" s="149"/>
      <c r="R43" s="9"/>
      <c r="T43" s="30" t="str">
        <f>IF(I43&lt;&gt;"neplatná volba","",("Chybně zvolená mapa"))</f>
        <v/>
      </c>
      <c r="U43" s="3"/>
      <c r="V43" s="22">
        <v>1</v>
      </c>
      <c r="W43" s="22">
        <v>3</v>
      </c>
      <c r="X43" s="22">
        <f>IF(V43=D43,1,0)</f>
        <v>1</v>
      </c>
      <c r="Y43" s="22">
        <f>IF(W43=D44,1,0)</f>
        <v>1</v>
      </c>
      <c r="Z43" s="22">
        <f t="shared" ref="Z43:Z47" si="8">X43+Y43</f>
        <v>2</v>
      </c>
      <c r="AB43" s="23"/>
      <c r="AC43" s="23"/>
    </row>
    <row r="44" spans="2:29" ht="15.75">
      <c r="B44" s="132"/>
      <c r="C44" s="145"/>
      <c r="D44" s="27">
        <v>3</v>
      </c>
      <c r="E44" s="146"/>
      <c r="F44" s="45" t="s">
        <v>98</v>
      </c>
      <c r="G44" s="146"/>
      <c r="H44" s="147"/>
      <c r="I44" s="146"/>
      <c r="J44" s="146"/>
      <c r="K44" s="146"/>
      <c r="L44" s="146"/>
      <c r="M44" s="27">
        <v>1</v>
      </c>
      <c r="N44" s="2" t="s">
        <v>19</v>
      </c>
      <c r="O44" s="28">
        <v>0.50663194444444448</v>
      </c>
      <c r="P44" s="149"/>
      <c r="Q44" s="149"/>
      <c r="R44" s="9"/>
      <c r="T44" s="30" t="str">
        <f>IF(G47&lt;&gt;"neplatná volba","",(CONCATENATE(D47," nemá zvolenu frakci")))</f>
        <v/>
      </c>
      <c r="U44" s="3"/>
      <c r="V44" s="22">
        <v>2</v>
      </c>
      <c r="W44" s="22">
        <v>1</v>
      </c>
      <c r="X44" s="22">
        <f>IF(V44=D43,1,0)</f>
        <v>0</v>
      </c>
      <c r="Y44" s="22">
        <f>IF(W44=D44,1,0)</f>
        <v>0</v>
      </c>
      <c r="Z44" s="22">
        <f t="shared" si="8"/>
        <v>0</v>
      </c>
      <c r="AB44" s="23"/>
      <c r="AC44" s="23"/>
    </row>
    <row r="45" spans="2:29">
      <c r="B45" s="132"/>
      <c r="C45" s="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9"/>
      <c r="T45" s="30" t="str">
        <f>IF(G48&lt;&gt;"neplatná volba","",(CONCATENATE(D48," nemá zvolenu frakci")))</f>
        <v/>
      </c>
      <c r="U45" s="3"/>
      <c r="V45" s="22">
        <v>2</v>
      </c>
      <c r="W45" s="22">
        <v>3</v>
      </c>
      <c r="X45" s="22">
        <f>IF(V45=D43,1,0)</f>
        <v>0</v>
      </c>
      <c r="Y45" s="22">
        <f>IF(W45=D44,1,0)</f>
        <v>1</v>
      </c>
      <c r="Z45" s="22">
        <f t="shared" si="8"/>
        <v>1</v>
      </c>
      <c r="AB45" s="23"/>
      <c r="AC45" s="23"/>
    </row>
    <row r="46" spans="2:29">
      <c r="B46" s="132"/>
      <c r="C46" s="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9"/>
      <c r="T46" s="30" t="str">
        <f>IF(G49&lt;&gt;"neplatná volba","",(CONCATENATE(D49," nemá zvolenu frakci")))</f>
        <v>Img1 nemá zvolenu frakci</v>
      </c>
      <c r="U46" s="3"/>
      <c r="V46" s="22">
        <v>3</v>
      </c>
      <c r="W46" s="22">
        <v>1</v>
      </c>
      <c r="X46" s="22">
        <f>IF(V46=D43,1,0)</f>
        <v>0</v>
      </c>
      <c r="Y46" s="22">
        <f>IF(W46=D44,1,0)</f>
        <v>0</v>
      </c>
      <c r="Z46" s="22">
        <f t="shared" si="8"/>
        <v>0</v>
      </c>
      <c r="AB46" s="23"/>
      <c r="AC46" s="23"/>
    </row>
    <row r="47" spans="2:29" ht="15.75">
      <c r="B47" s="132"/>
      <c r="C47" s="142" t="str">
        <f>CONCATENATE("Hráči v týmu ",D43)</f>
        <v>Hráči v týmu 1</v>
      </c>
      <c r="D47" s="140" t="str">
        <f>IF(D43=1,'Hlavní seznam'!$C$4,(IF(D43=2,'Hlavní seznam'!$H$4,(IF(D43=3,'Hlavní seznam'!$M$4,(IF(D43&gt;3,"Neplatný tým",(IF(D43&lt;1,"Neplatný tým","")))))))))</f>
        <v>Hajzl</v>
      </c>
      <c r="E47" s="140"/>
      <c r="F47" s="27">
        <v>7</v>
      </c>
      <c r="G47" s="141" t="str">
        <f>IF(F47=1,'Hlavní seznam'!$L$20,(IF(F47=2,'Hlavní seznam'!$L$21,(IF(F47=3,'Hlavní seznam'!$L$22,(IF(F47=4,'Hlavní seznam'!$L$23,(IF(F47=5,'Hlavní seznam'!$L$24,(IF(F47=6,'Hlavní seznam'!$L$25,(IF(F47=7,'Hlavní seznam'!$L$26,(IF(F47=8,'Hlavní seznam'!$L$27,(IF(F47=9,'Hlavní seznam'!$L$28,("neplatná volba"))))))))))))))))))</f>
        <v>SCRIN</v>
      </c>
      <c r="H47" s="141"/>
      <c r="I47" s="2"/>
      <c r="J47" s="143" t="str">
        <f>CONCATENATE("Hráči v týmu ",D44)</f>
        <v>Hráči v týmu 3</v>
      </c>
      <c r="K47" s="140" t="str">
        <f>IF(D44=1,'Hlavní seznam'!$C$4,(IF(D44=2,'Hlavní seznam'!$H$4,(IF(D44=3,'Hlavní seznam'!$M$4,(IF(D44&gt;3,"Neplatný tým",(IF(D44&lt;1,"Neplatný tým","")))))))))</f>
        <v>Hopkync</v>
      </c>
      <c r="L47" s="140"/>
      <c r="M47" s="27">
        <v>7</v>
      </c>
      <c r="N47" s="141" t="str">
        <f>IF(M47=1,'Hlavní seznam'!$L$20,(IF(M47=2,'Hlavní seznam'!$L$21,(IF(M47=3,'Hlavní seznam'!$L$22,(IF(M47=4,'Hlavní seznam'!$L$23,(IF(M47=5,'Hlavní seznam'!$L$24,(IF(M47=6,'Hlavní seznam'!$L$25,(IF(M47=7,'Hlavní seznam'!$L$26,(IF(M47=8,'Hlavní seznam'!$L$27,(IF(M47=9,'Hlavní seznam'!$L$28,("neplatná volba"))))))))))))))))))</f>
        <v>SCRIN</v>
      </c>
      <c r="O47" s="141"/>
      <c r="P47" s="138" t="str">
        <f>IF((M43+M44)&lt;&gt;0,"Hra odehrána",(IF(U42=9,"Hra může začít","Hra nemůže ještě začít")))</f>
        <v>Hra odehrána</v>
      </c>
      <c r="Q47" s="138"/>
      <c r="R47" s="139"/>
      <c r="T47" s="30" t="str">
        <f>IF(N47&lt;&gt;"neplatná volba","",(CONCATENATE(K47," nemá zvolenu frakci")))</f>
        <v/>
      </c>
      <c r="U47" s="3"/>
      <c r="V47" s="22">
        <v>3</v>
      </c>
      <c r="W47" s="22">
        <v>2</v>
      </c>
      <c r="X47" s="22">
        <f>IF(V47=D43,1,0)</f>
        <v>0</v>
      </c>
      <c r="Y47" s="22">
        <f>IF(W47=D44,1,0)</f>
        <v>0</v>
      </c>
      <c r="Z47" s="22">
        <f t="shared" si="8"/>
        <v>0</v>
      </c>
      <c r="AB47" s="23"/>
      <c r="AC47" s="23" t="s">
        <v>25</v>
      </c>
    </row>
    <row r="48" spans="2:29" ht="15.75">
      <c r="B48" s="132"/>
      <c r="C48" s="142"/>
      <c r="D48" s="140" t="str">
        <f>IF(D43=1,'Hlavní seznam'!$C$6,(IF(D43=2,'Hlavní seznam'!$H$6,(IF(D43=3,'Hlavní seznam'!$M$6,(IF(D43&gt;3,"Neplatný tým",(IF(D43&lt;1,"Neplatný tým","")))))))))</f>
        <v>Ereian</v>
      </c>
      <c r="E48" s="140"/>
      <c r="F48" s="27">
        <v>2</v>
      </c>
      <c r="G48" s="141" t="str">
        <f>IF(F43="s",$G$7,(IF(F48=1,'Hlavní seznam'!$L$20,(IF(F48=2,'Hlavní seznam'!$L$21,(IF(F48=3,'Hlavní seznam'!$L$22,(IF(F48=4,'Hlavní seznam'!$L$23,(IF(F48=5,'Hlavní seznam'!$L$24,(IF(F48=6,'Hlavní seznam'!$L$25,(IF(F48=7,'Hlavní seznam'!$L$26,(IF(F48=8,'Hlavní seznam'!$L$27,(IF(F48=9,'Hlavní seznam'!$L$28,("neplatná volba"))))))))))))))))))))</f>
        <v>Ocelové drápy</v>
      </c>
      <c r="H48" s="141"/>
      <c r="I48" s="2"/>
      <c r="J48" s="143"/>
      <c r="K48" s="140" t="str">
        <f>IF(D44=1,'Hlavní seznam'!$C$6,(IF(D44=2,'Hlavní seznam'!$H$6,(IF(D44=3,'Hlavní seznam'!$M$6,(IF(D44&gt;3,"Neplatný tým",(IF(D44&lt;1,"Neplatný tým","")))))))))</f>
        <v>Dave.D</v>
      </c>
      <c r="L48" s="140"/>
      <c r="M48" s="27">
        <v>1</v>
      </c>
      <c r="N48" s="141" t="str">
        <f>IF(F44="s",N47,(IF(M48=1,'Hlavní seznam'!$L$20,(IF(M48=2,'Hlavní seznam'!$L$21,(IF(M48=3,'Hlavní seznam'!$L$22,(IF(M48=4,'Hlavní seznam'!$L$23,(IF(M48=5,'Hlavní seznam'!$L$24,(IF(M48=6,'Hlavní seznam'!$L$25,(IF(M48=7,'Hlavní seznam'!$L$26,(IF(M48=8,'Hlavní seznam'!$L$27,(IF(M48=9,'Hlavní seznam'!$L$28,("neplatná volba"))))))))))))))))))))</f>
        <v>GDI</v>
      </c>
      <c r="O48" s="141"/>
      <c r="P48" s="138"/>
      <c r="Q48" s="138"/>
      <c r="R48" s="139"/>
      <c r="T48" s="30" t="str">
        <f>IF(N48&lt;&gt;"neplatná volba","",(CONCATENATE(K48," nemá zvolenu frakci")))</f>
        <v/>
      </c>
      <c r="U48" s="3"/>
      <c r="V48" s="24">
        <v>1</v>
      </c>
      <c r="W48" s="24">
        <v>2</v>
      </c>
      <c r="X48" s="20">
        <f>Z42</f>
        <v>1</v>
      </c>
      <c r="Y48" s="20">
        <f>Z44</f>
        <v>0</v>
      </c>
      <c r="Z48" s="25">
        <f>IF((X48+Y48)=2,1,0)</f>
        <v>0</v>
      </c>
      <c r="AA48" s="26">
        <f>IF(Z48=1,P43,0)</f>
        <v>0</v>
      </c>
      <c r="AB48" s="24">
        <v>1</v>
      </c>
      <c r="AC48" s="25">
        <f>IF(AB48=(IF(M43=1,D43,(IF(M44=1,D44,"")))),1,0)</f>
        <v>0</v>
      </c>
    </row>
    <row r="49" spans="2:29" ht="16.5" thickBot="1">
      <c r="B49" s="132"/>
      <c r="C49" s="142"/>
      <c r="D49" s="140" t="str">
        <f>IF(D43=1,'Hlavní seznam'!$C$8,(IF(D43=2,'Hlavní seznam'!$H$8,(IF(D43=3,'Hlavní seznam'!$M$8,(IF(D43&gt;3,"Neplatný tým",(IF(D43&lt;1,"Neplatný tým","")))))))))</f>
        <v>Img1</v>
      </c>
      <c r="E49" s="140"/>
      <c r="F49" s="29"/>
      <c r="G49" s="141" t="str">
        <f>IF(F43="s",$G$7,(IF(F49=1,'Hlavní seznam'!$L$20,(IF(F49=2,'Hlavní seznam'!$L$21,(IF(F49=3,'Hlavní seznam'!$L$22,(IF(F49=4,'Hlavní seznam'!$L$23,(IF(F49=5,'Hlavní seznam'!$L$24,(IF(F49=6,'Hlavní seznam'!$L$25,(IF(F49=7,'Hlavní seznam'!$L$26,(IF(F49=8,'Hlavní seznam'!$L$27,(IF(F49=9,'Hlavní seznam'!$L$28,("neplatná volba"))))))))))))))))))))</f>
        <v>neplatná volba</v>
      </c>
      <c r="H49" s="141"/>
      <c r="I49" s="2"/>
      <c r="J49" s="143"/>
      <c r="K49" s="140" t="str">
        <f>IF(D44=1,'Hlavní seznam'!$C$8,(IF(D44=2,'Hlavní seznam'!$H$8,(IF(D44=3,'Hlavní seznam'!$M$8,(IF(D44&gt;3,"Neplatný tým",(IF(D44&lt;1,"Neplatný tým","")))))))))</f>
        <v>Img3</v>
      </c>
      <c r="L49" s="140"/>
      <c r="M49" s="29"/>
      <c r="N49" s="141" t="str">
        <f>IF(F44="s",N48,(IF(M49=1,'Hlavní seznam'!$L$20,(IF(M49=2,'Hlavní seznam'!$L$21,(IF(M49=3,'Hlavní seznam'!$L$22,(IF(M49=4,'Hlavní seznam'!$L$23,(IF(M49=5,'Hlavní seznam'!$L$24,(IF(M49=6,'Hlavní seznam'!$L$25,(IF(M49=7,'Hlavní seznam'!$L$26,(IF(M49=8,'Hlavní seznam'!$L$27,(IF(M49=9,'Hlavní seznam'!$L$28,("neplatná volba"))))))))))))))))))))</f>
        <v>neplatná volba</v>
      </c>
      <c r="O49" s="141"/>
      <c r="P49" s="138"/>
      <c r="Q49" s="138"/>
      <c r="R49" s="139"/>
      <c r="T49" s="30" t="str">
        <f>IF(N49&lt;&gt;"neplatná volba","",(CONCATENATE(K49," nemá zvolenu frakci")))</f>
        <v>Img3 nemá zvolenu frakci</v>
      </c>
      <c r="U49" s="3"/>
      <c r="V49" s="24">
        <v>1</v>
      </c>
      <c r="W49" s="24">
        <v>3</v>
      </c>
      <c r="X49" s="20">
        <f>Z43</f>
        <v>2</v>
      </c>
      <c r="Y49" s="20">
        <f>Z46</f>
        <v>0</v>
      </c>
      <c r="Z49" s="25">
        <f t="shared" ref="Z49:Z50" si="9">IF((X49+Y49)=2,1,0)</f>
        <v>1</v>
      </c>
      <c r="AA49" s="26">
        <f>IF(Z49=1,P43,0)</f>
        <v>1.0104166666666747E-2</v>
      </c>
      <c r="AB49" s="24">
        <v>2</v>
      </c>
      <c r="AC49" s="25">
        <f>IF(AB49=(IF(M43=1,D43,(IF(M44=1,D44,"")))),1,0)</f>
        <v>0</v>
      </c>
    </row>
    <row r="50" spans="2:29" ht="15.75" thickBot="1">
      <c r="B50" s="133"/>
      <c r="C50" s="134" t="str">
        <f>IF(U42=9,"",(CONCATENATE(T42," &amp; ",T43," &amp; ",T44," &amp; ",T45," &amp; ",T46," &amp; ",T47," &amp; ",T48," &amp; ",T49," &amp; ",T50)))</f>
        <v xml:space="preserve"> &amp;  &amp;  &amp;  &amp; Img1 nemá zvolenu frakci &amp;  &amp;  &amp; Img3 nemá zvolenu frakci &amp; </v>
      </c>
      <c r="D50" s="135"/>
      <c r="E50" s="135"/>
      <c r="F50" s="136"/>
      <c r="G50" s="135"/>
      <c r="H50" s="135"/>
      <c r="I50" s="135"/>
      <c r="J50" s="135"/>
      <c r="K50" s="135"/>
      <c r="L50" s="135"/>
      <c r="M50" s="136"/>
      <c r="N50" s="135"/>
      <c r="O50" s="135"/>
      <c r="P50" s="135"/>
      <c r="Q50" s="135"/>
      <c r="R50" s="137"/>
      <c r="T50" s="31" t="str">
        <f>IF(D47="neplatný tým","Zadán neplatný tým",(IF(K47="neplatný tým","Zadán neplatný tým","")))</f>
        <v/>
      </c>
      <c r="U50" s="3"/>
      <c r="V50" s="24">
        <v>2</v>
      </c>
      <c r="W50" s="24">
        <v>3</v>
      </c>
      <c r="X50" s="20">
        <f>Z45</f>
        <v>1</v>
      </c>
      <c r="Y50" s="20">
        <f>Z47</f>
        <v>0</v>
      </c>
      <c r="Z50" s="25">
        <f t="shared" si="9"/>
        <v>0</v>
      </c>
      <c r="AA50" s="26">
        <f>IF(Z50=1,P43,0)</f>
        <v>0</v>
      </c>
      <c r="AB50" s="24">
        <v>3</v>
      </c>
      <c r="AC50" s="25">
        <f>IF(AB50=(IF(M43=1,D43,(IF(M44=1,D44,"")))),1,0)</f>
        <v>1</v>
      </c>
    </row>
    <row r="51" spans="2:29" ht="15.75" thickBot="1"/>
    <row r="52" spans="2:29">
      <c r="B52" s="131" t="s">
        <v>45</v>
      </c>
      <c r="C52" s="5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44"/>
      <c r="Q52" s="144"/>
      <c r="R52" s="8"/>
      <c r="T52" s="30" t="str">
        <f>IF(D53&lt;&gt;D54,(""),(CONCATENATE("Tým ",D53," hraje proti sobě")))</f>
        <v/>
      </c>
      <c r="U52" s="32">
        <f>COUNTBLANK(T52:T60)</f>
        <v>8</v>
      </c>
      <c r="V52" s="22">
        <v>1</v>
      </c>
      <c r="W52" s="22">
        <v>2</v>
      </c>
      <c r="X52" s="22">
        <f>IF(V52=D53,1,0)</f>
        <v>1</v>
      </c>
      <c r="Y52" s="22">
        <f>IF(W52=D54,1,0)</f>
        <v>1</v>
      </c>
      <c r="Z52" s="22">
        <f>X52+Y52</f>
        <v>2</v>
      </c>
      <c r="AB52" s="23"/>
      <c r="AC52" s="23"/>
    </row>
    <row r="53" spans="2:29" ht="15.75">
      <c r="B53" s="132"/>
      <c r="C53" s="145" t="s">
        <v>13</v>
      </c>
      <c r="D53" s="27">
        <v>1</v>
      </c>
      <c r="E53" s="146" t="s">
        <v>15</v>
      </c>
      <c r="F53" s="45" t="s">
        <v>98</v>
      </c>
      <c r="G53" s="146" t="s">
        <v>17</v>
      </c>
      <c r="H53" s="147">
        <v>1</v>
      </c>
      <c r="I53" s="146" t="str">
        <f>IF(H53=1,'Hlavní seznam'!$G$20,(IF(H53=2,'Hlavní seznam'!$G$21,(IF(H53=3,'Hlavní seznam'!$G$22,(IF(H53=4,'Hlavní seznam'!$G$23,(IF(H53=5,'Hlavní seznam'!$G$24,(IF(H53=6,'Hlavní seznam'!$G$25,("Neplatná volba"))))))))))))</f>
        <v>Kdo s koho</v>
      </c>
      <c r="J53" s="146"/>
      <c r="K53" s="146"/>
      <c r="L53" s="146" t="s">
        <v>14</v>
      </c>
      <c r="M53" s="27">
        <v>1</v>
      </c>
      <c r="N53" s="2" t="s">
        <v>18</v>
      </c>
      <c r="O53" s="28">
        <v>0.51736111111111105</v>
      </c>
      <c r="P53" s="148">
        <f>IF(O53&lt;&gt;"",(IF(O54&lt;&gt;"",(O54-O53),("00:00:00"))),("00:00:00"))</f>
        <v>6.7939814814814703E-3</v>
      </c>
      <c r="Q53" s="149"/>
      <c r="R53" s="9"/>
      <c r="T53" s="30" t="str">
        <f>IF(I53&lt;&gt;"neplatná volba","",("Chybně zvolená mapa"))</f>
        <v/>
      </c>
      <c r="U53" s="3"/>
      <c r="V53" s="22">
        <v>1</v>
      </c>
      <c r="W53" s="22">
        <v>3</v>
      </c>
      <c r="X53" s="22">
        <f>IF(V53=D53,1,0)</f>
        <v>1</v>
      </c>
      <c r="Y53" s="22">
        <f>IF(W53=D54,1,0)</f>
        <v>0</v>
      </c>
      <c r="Z53" s="22">
        <f t="shared" ref="Z53:Z57" si="10">X53+Y53</f>
        <v>1</v>
      </c>
      <c r="AB53" s="23"/>
      <c r="AC53" s="23"/>
    </row>
    <row r="54" spans="2:29" ht="15.75">
      <c r="B54" s="132"/>
      <c r="C54" s="145"/>
      <c r="D54" s="27">
        <v>2</v>
      </c>
      <c r="E54" s="146"/>
      <c r="F54" s="45" t="s">
        <v>99</v>
      </c>
      <c r="G54" s="146"/>
      <c r="H54" s="147"/>
      <c r="I54" s="146"/>
      <c r="J54" s="146"/>
      <c r="K54" s="146"/>
      <c r="L54" s="146"/>
      <c r="M54" s="27">
        <v>0</v>
      </c>
      <c r="N54" s="2" t="s">
        <v>19</v>
      </c>
      <c r="O54" s="28">
        <v>0.52415509259259252</v>
      </c>
      <c r="P54" s="149"/>
      <c r="Q54" s="149"/>
      <c r="R54" s="9"/>
      <c r="T54" s="30" t="str">
        <f>IF(G57&lt;&gt;"neplatná volba","",(CONCATENATE(D57," nemá zvolenu frakci")))</f>
        <v/>
      </c>
      <c r="U54" s="3"/>
      <c r="V54" s="22">
        <v>2</v>
      </c>
      <c r="W54" s="22">
        <v>1</v>
      </c>
      <c r="X54" s="22">
        <f>IF(V54=D53,1,0)</f>
        <v>0</v>
      </c>
      <c r="Y54" s="22">
        <f>IF(W54=D54,1,0)</f>
        <v>0</v>
      </c>
      <c r="Z54" s="22">
        <f t="shared" si="10"/>
        <v>0</v>
      </c>
      <c r="AB54" s="23"/>
      <c r="AC54" s="23"/>
    </row>
    <row r="55" spans="2:29">
      <c r="B55" s="132"/>
      <c r="C55" s="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9"/>
      <c r="T55" s="30" t="str">
        <f>IF(G58&lt;&gt;"neplatná volba","",(CONCATENATE(D58," nemá zvolenu frakci")))</f>
        <v/>
      </c>
      <c r="U55" s="3"/>
      <c r="V55" s="22">
        <v>2</v>
      </c>
      <c r="W55" s="22">
        <v>3</v>
      </c>
      <c r="X55" s="22">
        <f>IF(V55=D53,1,0)</f>
        <v>0</v>
      </c>
      <c r="Y55" s="22">
        <f>IF(W55=D54,1,0)</f>
        <v>0</v>
      </c>
      <c r="Z55" s="22">
        <f t="shared" si="10"/>
        <v>0</v>
      </c>
      <c r="AB55" s="23"/>
      <c r="AC55" s="23"/>
    </row>
    <row r="56" spans="2:29">
      <c r="B56" s="132"/>
      <c r="C56" s="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9"/>
      <c r="T56" s="30" t="str">
        <f>IF(G59&lt;&gt;"neplatná volba","",(CONCATENATE(D59," nemá zvolenu frakci")))</f>
        <v>Img1 nemá zvolenu frakci</v>
      </c>
      <c r="U56" s="3"/>
      <c r="V56" s="22">
        <v>3</v>
      </c>
      <c r="W56" s="22">
        <v>1</v>
      </c>
      <c r="X56" s="22">
        <f>IF(V56=D53,1,0)</f>
        <v>0</v>
      </c>
      <c r="Y56" s="22">
        <f>IF(W56=D54,1,0)</f>
        <v>0</v>
      </c>
      <c r="Z56" s="22">
        <f t="shared" si="10"/>
        <v>0</v>
      </c>
      <c r="AB56" s="23"/>
      <c r="AC56" s="23"/>
    </row>
    <row r="57" spans="2:29" ht="15.75">
      <c r="B57" s="132"/>
      <c r="C57" s="142" t="str">
        <f>CONCATENATE("Hráči v týmu ",D53)</f>
        <v>Hráči v týmu 1</v>
      </c>
      <c r="D57" s="140" t="str">
        <f>IF(D53=1,'Hlavní seznam'!$C$4,(IF(D53=2,'Hlavní seznam'!$H$4,(IF(D53=3,'Hlavní seznam'!$M$4,(IF(D53&gt;3,"Neplatný tým",(IF(D53&lt;1,"Neplatný tým","")))))))))</f>
        <v>Hajzl</v>
      </c>
      <c r="E57" s="140"/>
      <c r="F57" s="27">
        <v>2</v>
      </c>
      <c r="G57" s="141" t="str">
        <f>IF(F57=1,'Hlavní seznam'!$L$20,(IF(F57=2,'Hlavní seznam'!$L$21,(IF(F57=3,'Hlavní seznam'!$L$22,(IF(F57=4,'Hlavní seznam'!$L$23,(IF(F57=5,'Hlavní seznam'!$L$24,(IF(F57=6,'Hlavní seznam'!$L$25,(IF(F57=7,'Hlavní seznam'!$L$26,(IF(F57=8,'Hlavní seznam'!$L$27,(IF(F57=9,'Hlavní seznam'!$L$28,("neplatná volba"))))))))))))))))))</f>
        <v>Ocelové drápy</v>
      </c>
      <c r="H57" s="141"/>
      <c r="I57" s="2"/>
      <c r="J57" s="143" t="str">
        <f>CONCATENATE("Hráči v týmu ",D54)</f>
        <v>Hráči v týmu 2</v>
      </c>
      <c r="K57" s="140" t="str">
        <f>IF(D54=1,'Hlavní seznam'!$C$4,(IF(D54=2,'Hlavní seznam'!$H$4,(IF(D54=3,'Hlavní seznam'!$M$4,(IF(D54&gt;3,"Neplatný tým",(IF(D54&lt;1,"Neplatný tým","")))))))))</f>
        <v>Chose666 / PC</v>
      </c>
      <c r="L57" s="140"/>
      <c r="M57" s="27">
        <v>6</v>
      </c>
      <c r="N57" s="141" t="str">
        <f>IF(M57=1,'Hlavní seznam'!$L$20,(IF(M57=2,'Hlavní seznam'!$L$21,(IF(M57=3,'Hlavní seznam'!$L$22,(IF(M57=4,'Hlavní seznam'!$L$23,(IF(M57=5,'Hlavní seznam'!$L$24,(IF(M57=6,'Hlavní seznam'!$L$25,(IF(M57=7,'Hlavní seznam'!$L$26,(IF(M57=8,'Hlavní seznam'!$L$27,(IF(M57=9,'Hlavní seznam'!$L$28,("neplatná volba"))))))))))))))))))</f>
        <v>Kainovo znamení</v>
      </c>
      <c r="O57" s="141"/>
      <c r="P57" s="138" t="str">
        <f>IF((M53+M54)&lt;&gt;0,"Hra odehrána",(IF(U52=9,"Hra může začít","Hra nemůže ještě začít")))</f>
        <v>Hra odehrána</v>
      </c>
      <c r="Q57" s="138"/>
      <c r="R57" s="139"/>
      <c r="T57" s="30" t="str">
        <f>IF(N57&lt;&gt;"neplatná volba","",(CONCATENATE(K57," nemá zvolenu frakci")))</f>
        <v/>
      </c>
      <c r="U57" s="3"/>
      <c r="V57" s="22">
        <v>3</v>
      </c>
      <c r="W57" s="22">
        <v>2</v>
      </c>
      <c r="X57" s="22">
        <f>IF(V57=D53,1,0)</f>
        <v>0</v>
      </c>
      <c r="Y57" s="22">
        <f>IF(W57=D54,1,0)</f>
        <v>1</v>
      </c>
      <c r="Z57" s="22">
        <f t="shared" si="10"/>
        <v>1</v>
      </c>
      <c r="AB57" s="23"/>
      <c r="AC57" s="23" t="s">
        <v>25</v>
      </c>
    </row>
    <row r="58" spans="2:29" ht="15.75">
      <c r="B58" s="132"/>
      <c r="C58" s="142"/>
      <c r="D58" s="140" t="str">
        <f>IF(D53=1,'Hlavní seznam'!$C$6,(IF(D53=2,'Hlavní seznam'!$H$6,(IF(D53=3,'Hlavní seznam'!$M$6,(IF(D53&gt;3,"Neplatný tým",(IF(D53&lt;1,"Neplatný tým","")))))))))</f>
        <v>Ereian</v>
      </c>
      <c r="E58" s="140"/>
      <c r="F58" s="27">
        <v>4</v>
      </c>
      <c r="G58" s="141" t="str">
        <f>IF(F53="s",$G$7,(IF(F58=1,'Hlavní seznam'!$L$20,(IF(F58=2,'Hlavní seznam'!$L$21,(IF(F58=3,'Hlavní seznam'!$L$22,(IF(F58=4,'Hlavní seznam'!$L$23,(IF(F58=5,'Hlavní seznam'!$L$24,(IF(F58=6,'Hlavní seznam'!$L$25,(IF(F58=7,'Hlavní seznam'!$L$26,(IF(F58=8,'Hlavní seznam'!$L$27,(IF(F58=9,'Hlavní seznam'!$L$28,("neplatná volba"))))))))))))))))))))</f>
        <v>NOD</v>
      </c>
      <c r="H58" s="141"/>
      <c r="I58" s="2"/>
      <c r="J58" s="143"/>
      <c r="K58" s="140" t="str">
        <f>IF(D54=1,'Hlavní seznam'!$C$6,(IF(D54=2,'Hlavní seznam'!$H$6,(IF(D54=3,'Hlavní seznam'!$M$6,(IF(D54&gt;3,"Neplatný tým",(IF(D54&lt;1,"Neplatný tým","")))))))))</f>
        <v>MarasGuru</v>
      </c>
      <c r="L58" s="140"/>
      <c r="M58" s="27"/>
      <c r="N58" s="141" t="str">
        <f>IF(F54="s",N57,(IF(M58=1,'Hlavní seznam'!$L$20,(IF(M58=2,'Hlavní seznam'!$L$21,(IF(M58=3,'Hlavní seznam'!$L$22,(IF(M58=4,'Hlavní seznam'!$L$23,(IF(M58=5,'Hlavní seznam'!$L$24,(IF(M58=6,'Hlavní seznam'!$L$25,(IF(M58=7,'Hlavní seznam'!$L$26,(IF(M58=8,'Hlavní seznam'!$L$27,(IF(M58=9,'Hlavní seznam'!$L$28,("neplatná volba"))))))))))))))))))))</f>
        <v>Kainovo znamení</v>
      </c>
      <c r="O58" s="141"/>
      <c r="P58" s="138"/>
      <c r="Q58" s="138"/>
      <c r="R58" s="139"/>
      <c r="T58" s="30" t="str">
        <f>IF(N58&lt;&gt;"neplatná volba","",(CONCATENATE(K58," nemá zvolenu frakci")))</f>
        <v/>
      </c>
      <c r="U58" s="3"/>
      <c r="V58" s="24">
        <v>1</v>
      </c>
      <c r="W58" s="24">
        <v>2</v>
      </c>
      <c r="X58" s="20">
        <f>Z52</f>
        <v>2</v>
      </c>
      <c r="Y58" s="20">
        <f>Z54</f>
        <v>0</v>
      </c>
      <c r="Z58" s="25">
        <f>IF((X58+Y58)=2,1,0)</f>
        <v>1</v>
      </c>
      <c r="AA58" s="26">
        <f>IF(Z58=1,P53,0)</f>
        <v>6.7939814814814703E-3</v>
      </c>
      <c r="AB58" s="24">
        <v>1</v>
      </c>
      <c r="AC58" s="25">
        <f>IF(AB58=(IF(M53=1,D53,(IF(M54=1,D54,"")))),1,0)</f>
        <v>1</v>
      </c>
    </row>
    <row r="59" spans="2:29" ht="16.5" thickBot="1">
      <c r="B59" s="132"/>
      <c r="C59" s="142"/>
      <c r="D59" s="140" t="str">
        <f>IF(D53=1,'Hlavní seznam'!$C$8,(IF(D53=2,'Hlavní seznam'!$H$8,(IF(D53=3,'Hlavní seznam'!$M$8,(IF(D53&gt;3,"Neplatný tým",(IF(D53&lt;1,"Neplatný tým","")))))))))</f>
        <v>Img1</v>
      </c>
      <c r="E59" s="140"/>
      <c r="F59" s="29"/>
      <c r="G59" s="141" t="str">
        <f>IF(F53="s",$G$7,(IF(F59=1,'Hlavní seznam'!$L$20,(IF(F59=2,'Hlavní seznam'!$L$21,(IF(F59=3,'Hlavní seznam'!$L$22,(IF(F59=4,'Hlavní seznam'!$L$23,(IF(F59=5,'Hlavní seznam'!$L$24,(IF(F59=6,'Hlavní seznam'!$L$25,(IF(F59=7,'Hlavní seznam'!$L$26,(IF(F59=8,'Hlavní seznam'!$L$27,(IF(F59=9,'Hlavní seznam'!$L$28,("neplatná volba"))))))))))))))))))))</f>
        <v>neplatná volba</v>
      </c>
      <c r="H59" s="141"/>
      <c r="I59" s="2"/>
      <c r="J59" s="143"/>
      <c r="K59" s="140" t="str">
        <f>IF(D54=1,'Hlavní seznam'!$C$8,(IF(D54=2,'Hlavní seznam'!$H$8,(IF(D54=3,'Hlavní seznam'!$M$8,(IF(D54&gt;3,"Neplatný tým",(IF(D54&lt;1,"Neplatný tým","")))))))))</f>
        <v>Img2</v>
      </c>
      <c r="L59" s="140"/>
      <c r="M59" s="29"/>
      <c r="N59" s="141" t="str">
        <f>IF(F54="s",N58,(IF(M59=1,'Hlavní seznam'!$L$20,(IF(M59=2,'Hlavní seznam'!$L$21,(IF(M59=3,'Hlavní seznam'!$L$22,(IF(M59=4,'Hlavní seznam'!$L$23,(IF(M59=5,'Hlavní seznam'!$L$24,(IF(M59=6,'Hlavní seznam'!$L$25,(IF(M59=7,'Hlavní seznam'!$L$26,(IF(M59=8,'Hlavní seznam'!$L$27,(IF(M59=9,'Hlavní seznam'!$L$28,("neplatná volba"))))))))))))))))))))</f>
        <v>Kainovo znamení</v>
      </c>
      <c r="O59" s="141"/>
      <c r="P59" s="138"/>
      <c r="Q59" s="138"/>
      <c r="R59" s="139"/>
      <c r="T59" s="30" t="str">
        <f>IF(N59&lt;&gt;"neplatná volba","",(CONCATENATE(K59," nemá zvolenu frakci")))</f>
        <v/>
      </c>
      <c r="U59" s="3"/>
      <c r="V59" s="24">
        <v>1</v>
      </c>
      <c r="W59" s="24">
        <v>3</v>
      </c>
      <c r="X59" s="20">
        <f>Z53</f>
        <v>1</v>
      </c>
      <c r="Y59" s="20">
        <f>Z56</f>
        <v>0</v>
      </c>
      <c r="Z59" s="25">
        <f t="shared" ref="Z59:Z60" si="11">IF((X59+Y59)=2,1,0)</f>
        <v>0</v>
      </c>
      <c r="AA59" s="26">
        <f>IF(Z59=1,P53,0)</f>
        <v>0</v>
      </c>
      <c r="AB59" s="24">
        <v>2</v>
      </c>
      <c r="AC59" s="25">
        <f>IF(AB59=(IF(M53=1,D53,(IF(M54=1,D54,"")))),1,0)</f>
        <v>0</v>
      </c>
    </row>
    <row r="60" spans="2:29" ht="15.75" thickBot="1">
      <c r="B60" s="133"/>
      <c r="C60" s="134" t="str">
        <f>IF(U52=9,"",(CONCATENATE(T52," &amp; ",T53," &amp; ",T54," &amp; ",T55," &amp; ",T56," &amp; ",T57," &amp; ",T58," &amp; ",T59," &amp; ",T60)))</f>
        <v xml:space="preserve"> &amp;  &amp;  &amp;  &amp; Img1 nemá zvolenu frakci &amp;  &amp;  &amp;  &amp; </v>
      </c>
      <c r="D60" s="135"/>
      <c r="E60" s="135"/>
      <c r="F60" s="136"/>
      <c r="G60" s="135"/>
      <c r="H60" s="135"/>
      <c r="I60" s="135"/>
      <c r="J60" s="135"/>
      <c r="K60" s="135"/>
      <c r="L60" s="135"/>
      <c r="M60" s="136"/>
      <c r="N60" s="135"/>
      <c r="O60" s="135"/>
      <c r="P60" s="135"/>
      <c r="Q60" s="135"/>
      <c r="R60" s="137"/>
      <c r="T60" s="31" t="str">
        <f>IF(D57="neplatný tým","Zadán neplatný tým",(IF(K57="neplatný tým","Zadán neplatný tým","")))</f>
        <v/>
      </c>
      <c r="U60" s="3"/>
      <c r="V60" s="24">
        <v>2</v>
      </c>
      <c r="W60" s="24">
        <v>3</v>
      </c>
      <c r="X60" s="20">
        <f>Z55</f>
        <v>0</v>
      </c>
      <c r="Y60" s="20">
        <f>Z57</f>
        <v>1</v>
      </c>
      <c r="Z60" s="25">
        <f t="shared" si="11"/>
        <v>0</v>
      </c>
      <c r="AA60" s="26">
        <f>IF(Z60=1,P53,0)</f>
        <v>0</v>
      </c>
      <c r="AB60" s="24">
        <v>3</v>
      </c>
      <c r="AC60" s="25">
        <f>IF(AB60=(IF(M53=1,D53,(IF(M54=1,D54,"")))),1,0)</f>
        <v>0</v>
      </c>
    </row>
    <row r="61" spans="2:29" ht="15.75" thickBot="1"/>
    <row r="62" spans="2:29">
      <c r="B62" s="131" t="s">
        <v>46</v>
      </c>
      <c r="C62" s="5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44"/>
      <c r="Q62" s="144"/>
      <c r="R62" s="8"/>
      <c r="T62" s="30" t="str">
        <f>IF(D63&lt;&gt;D64,(""),(CONCATENATE("Tým ",D63," hraje proti sobě")))</f>
        <v/>
      </c>
      <c r="U62" s="32">
        <f>COUNTBLANK(T62:T70)</f>
        <v>7</v>
      </c>
      <c r="V62" s="22">
        <v>1</v>
      </c>
      <c r="W62" s="22">
        <v>2</v>
      </c>
      <c r="X62" s="22">
        <f>IF(V62=D63,1,0)</f>
        <v>0</v>
      </c>
      <c r="Y62" s="22">
        <f>IF(W62=D64,1,0)</f>
        <v>0</v>
      </c>
      <c r="Z62" s="22">
        <f>X62+Y62</f>
        <v>0</v>
      </c>
      <c r="AB62" s="23"/>
      <c r="AC62" s="23"/>
    </row>
    <row r="63" spans="2:29" ht="15.75">
      <c r="B63" s="132"/>
      <c r="C63" s="145" t="s">
        <v>13</v>
      </c>
      <c r="D63" s="27">
        <v>2</v>
      </c>
      <c r="E63" s="146" t="s">
        <v>15</v>
      </c>
      <c r="F63" s="45" t="s">
        <v>99</v>
      </c>
      <c r="G63" s="146" t="s">
        <v>17</v>
      </c>
      <c r="H63" s="147">
        <v>6</v>
      </c>
      <c r="I63" s="146" t="str">
        <f>IF(H63=1,'Hlavní seznam'!$G$20,(IF(H63=2,'Hlavní seznam'!$G$21,(IF(H63=3,'Hlavní seznam'!$G$22,(IF(H63=4,'Hlavní seznam'!$G$23,(IF(H63=5,'Hlavní seznam'!$G$24,(IF(H63=6,'Hlavní seznam'!$G$25,("Neplatná volba"))))))))))))</f>
        <v>Neúrodná půda</v>
      </c>
      <c r="J63" s="146"/>
      <c r="K63" s="146"/>
      <c r="L63" s="146" t="s">
        <v>14</v>
      </c>
      <c r="M63" s="27">
        <v>0</v>
      </c>
      <c r="N63" s="2" t="s">
        <v>18</v>
      </c>
      <c r="O63" s="28">
        <v>0.59027777777777779</v>
      </c>
      <c r="P63" s="148">
        <f>IF(O63&lt;&gt;"",(IF(O64&lt;&gt;"",(O64-O63),("00:00:00"))),("00:00:00"))</f>
        <v>2.0740740740740726E-2</v>
      </c>
      <c r="Q63" s="149"/>
      <c r="R63" s="9"/>
      <c r="T63" s="30" t="str">
        <f>IF(I63&lt;&gt;"neplatná volba","",("Chybně zvolená mapa"))</f>
        <v/>
      </c>
      <c r="U63" s="3"/>
      <c r="V63" s="22">
        <v>1</v>
      </c>
      <c r="W63" s="22">
        <v>3</v>
      </c>
      <c r="X63" s="22">
        <f>IF(V63=D63,1,0)</f>
        <v>0</v>
      </c>
      <c r="Y63" s="22">
        <f>IF(W63=D64,1,0)</f>
        <v>1</v>
      </c>
      <c r="Z63" s="22">
        <f t="shared" ref="Z63:Z67" si="12">X63+Y63</f>
        <v>1</v>
      </c>
      <c r="AB63" s="23"/>
      <c r="AC63" s="23"/>
    </row>
    <row r="64" spans="2:29" ht="15.75">
      <c r="B64" s="132"/>
      <c r="C64" s="145"/>
      <c r="D64" s="27">
        <v>3</v>
      </c>
      <c r="E64" s="146"/>
      <c r="F64" s="45" t="s">
        <v>98</v>
      </c>
      <c r="G64" s="146"/>
      <c r="H64" s="147"/>
      <c r="I64" s="146"/>
      <c r="J64" s="146"/>
      <c r="K64" s="146"/>
      <c r="L64" s="146"/>
      <c r="M64" s="27">
        <v>1</v>
      </c>
      <c r="N64" s="2" t="s">
        <v>19</v>
      </c>
      <c r="O64" s="28">
        <v>0.61101851851851852</v>
      </c>
      <c r="P64" s="149"/>
      <c r="Q64" s="149"/>
      <c r="R64" s="9"/>
      <c r="T64" s="30" t="str">
        <f>IF(G67&lt;&gt;"neplatná volba","",(CONCATENATE(D67," nemá zvolenu frakci")))</f>
        <v/>
      </c>
      <c r="U64" s="3"/>
      <c r="V64" s="22">
        <v>2</v>
      </c>
      <c r="W64" s="22">
        <v>1</v>
      </c>
      <c r="X64" s="22">
        <f>IF(V64=D63,1,0)</f>
        <v>1</v>
      </c>
      <c r="Y64" s="22">
        <f>IF(W64=D64,1,0)</f>
        <v>0</v>
      </c>
      <c r="Z64" s="22">
        <f t="shared" si="12"/>
        <v>1</v>
      </c>
      <c r="AB64" s="23"/>
      <c r="AC64" s="23"/>
    </row>
    <row r="65" spans="2:29">
      <c r="B65" s="132"/>
      <c r="C65" s="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9"/>
      <c r="T65" s="30" t="str">
        <f>IF(G68&lt;&gt;"neplatná volba","",(CONCATENATE(D68," nemá zvolenu frakci")))</f>
        <v/>
      </c>
      <c r="U65" s="3"/>
      <c r="V65" s="22">
        <v>2</v>
      </c>
      <c r="W65" s="22">
        <v>3</v>
      </c>
      <c r="X65" s="22">
        <f>IF(V65=D63,1,0)</f>
        <v>1</v>
      </c>
      <c r="Y65" s="22">
        <f>IF(W65=D64,1,0)</f>
        <v>1</v>
      </c>
      <c r="Z65" s="22">
        <f t="shared" si="12"/>
        <v>2</v>
      </c>
      <c r="AB65" s="23"/>
      <c r="AC65" s="23"/>
    </row>
    <row r="66" spans="2:29">
      <c r="B66" s="132"/>
      <c r="C66" s="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9"/>
      <c r="T66" s="30" t="str">
        <f>IF(G69&lt;&gt;"neplatná volba","",(CONCATENATE(D69," nemá zvolenu frakci")))</f>
        <v>Img2 nemá zvolenu frakci</v>
      </c>
      <c r="U66" s="3"/>
      <c r="V66" s="22">
        <v>3</v>
      </c>
      <c r="W66" s="22">
        <v>1</v>
      </c>
      <c r="X66" s="22">
        <f>IF(V66=D63,1,0)</f>
        <v>0</v>
      </c>
      <c r="Y66" s="22">
        <f>IF(W66=D64,1,0)</f>
        <v>0</v>
      </c>
      <c r="Z66" s="22">
        <f t="shared" si="12"/>
        <v>0</v>
      </c>
      <c r="AB66" s="23"/>
      <c r="AC66" s="23"/>
    </row>
    <row r="67" spans="2:29" ht="15.75">
      <c r="B67" s="132"/>
      <c r="C67" s="142" t="str">
        <f>CONCATENATE("Hráči v týmu ",D63)</f>
        <v>Hráči v týmu 2</v>
      </c>
      <c r="D67" s="150" t="str">
        <f>IF(D63=1,'Hlavní seznam'!$C$4,(IF(D63=2,'Hlavní seznam'!$H$4,(IF(D63=3,'Hlavní seznam'!$M$4,(IF(D63&gt;3,"Neplatný tým",(IF(D63&lt;1,"Neplatný tým","")))))))))</f>
        <v>Chose666 / PC</v>
      </c>
      <c r="E67" s="150"/>
      <c r="F67" s="27"/>
      <c r="G67" s="141" t="s">
        <v>82</v>
      </c>
      <c r="H67" s="141"/>
      <c r="I67" s="2"/>
      <c r="J67" s="143" t="str">
        <f>CONCATENATE("Hráči v týmu ",D64)</f>
        <v>Hráči v týmu 3</v>
      </c>
      <c r="K67" s="140" t="str">
        <f>IF(D64=1,'Hlavní seznam'!$C$4,(IF(D64=2,'Hlavní seznam'!$H$4,(IF(D64=3,'Hlavní seznam'!$M$4,(IF(D64&gt;3,"Neplatný tým",(IF(D64&lt;1,"Neplatný tým","")))))))))</f>
        <v>Hopkync</v>
      </c>
      <c r="L67" s="140"/>
      <c r="M67" s="27">
        <v>2</v>
      </c>
      <c r="N67" s="141" t="str">
        <f>IF(M67=1,'Hlavní seznam'!$L$20,(IF(M67=2,'Hlavní seznam'!$L$21,(IF(M67=3,'Hlavní seznam'!$L$22,(IF(M67=4,'Hlavní seznam'!$L$23,(IF(M67=5,'Hlavní seznam'!$L$24,(IF(M67=6,'Hlavní seznam'!$L$25,(IF(M67=7,'Hlavní seznam'!$L$26,(IF(M67=8,'Hlavní seznam'!$L$27,(IF(M67=9,'Hlavní seznam'!$L$28,("neplatná volba"))))))))))))))))))</f>
        <v>Ocelové drápy</v>
      </c>
      <c r="O67" s="141"/>
      <c r="P67" s="138" t="str">
        <f>IF((M63+M64)&lt;&gt;0,"Hra odehrána",(IF(U62=9,"Hra může začít","Hra nemůže ještě začít")))</f>
        <v>Hra odehrána</v>
      </c>
      <c r="Q67" s="138"/>
      <c r="R67" s="139"/>
      <c r="T67" s="30" t="str">
        <f>IF(N67&lt;&gt;"neplatná volba","",(CONCATENATE(K67," nemá zvolenu frakci")))</f>
        <v/>
      </c>
      <c r="U67" s="3"/>
      <c r="V67" s="22">
        <v>3</v>
      </c>
      <c r="W67" s="22">
        <v>2</v>
      </c>
      <c r="X67" s="22">
        <f>IF(V67=D63,1,0)</f>
        <v>0</v>
      </c>
      <c r="Y67" s="22">
        <f>IF(W67=D64,1,0)</f>
        <v>0</v>
      </c>
      <c r="Z67" s="22">
        <f t="shared" si="12"/>
        <v>0</v>
      </c>
      <c r="AB67" s="23"/>
      <c r="AC67" s="23" t="s">
        <v>25</v>
      </c>
    </row>
    <row r="68" spans="2:29" ht="15.75">
      <c r="B68" s="132"/>
      <c r="C68" s="142"/>
      <c r="D68" s="140" t="str">
        <f>IF(D63=1,'Hlavní seznam'!$C$6,(IF(D63=2,'Hlavní seznam'!$H$6,(IF(D63=3,'Hlavní seznam'!$M$6,(IF(D63&gt;3,"Neplatný tým",(IF(D63&lt;1,"Neplatný tým","")))))))))</f>
        <v>MarasGuru</v>
      </c>
      <c r="E68" s="140"/>
      <c r="F68" s="27">
        <v>8</v>
      </c>
      <c r="G68" s="141" t="s">
        <v>82</v>
      </c>
      <c r="H68" s="141"/>
      <c r="I68" s="2"/>
      <c r="J68" s="143"/>
      <c r="K68" s="140" t="str">
        <f>IF(D64=1,'Hlavní seznam'!$C$6,(IF(D64=2,'Hlavní seznam'!$H$6,(IF(D64=3,'Hlavní seznam'!$M$6,(IF(D64&gt;3,"Neplatný tým",(IF(D64&lt;1,"Neplatný tým","")))))))))</f>
        <v>Dave.D</v>
      </c>
      <c r="L68" s="140"/>
      <c r="M68" s="27">
        <v>2</v>
      </c>
      <c r="N68" s="141" t="str">
        <f>IF(F64="s",N67,(IF(M68=1,'Hlavní seznam'!$L$20,(IF(M68=2,'Hlavní seznam'!$L$21,(IF(M68=3,'Hlavní seznam'!$L$22,(IF(M68=4,'Hlavní seznam'!$L$23,(IF(M68=5,'Hlavní seznam'!$L$24,(IF(M68=6,'Hlavní seznam'!$L$25,(IF(M68=7,'Hlavní seznam'!$L$26,(IF(M68=8,'Hlavní seznam'!$L$27,(IF(M68=9,'Hlavní seznam'!$L$28,("neplatná volba"))))))))))))))))))))</f>
        <v>Ocelové drápy</v>
      </c>
      <c r="O68" s="141"/>
      <c r="P68" s="138"/>
      <c r="Q68" s="138"/>
      <c r="R68" s="139"/>
      <c r="T68" s="30" t="str">
        <f>IF(N68&lt;&gt;"neplatná volba","",(CONCATENATE(K68," nemá zvolenu frakci")))</f>
        <v/>
      </c>
      <c r="U68" s="3"/>
      <c r="V68" s="24">
        <v>1</v>
      </c>
      <c r="W68" s="24">
        <v>2</v>
      </c>
      <c r="X68" s="20">
        <f>Z62</f>
        <v>0</v>
      </c>
      <c r="Y68" s="20">
        <f>Z64</f>
        <v>1</v>
      </c>
      <c r="Z68" s="25">
        <f>IF((X68+Y68)=2,1,0)</f>
        <v>0</v>
      </c>
      <c r="AA68" s="26">
        <f>IF(Z68=1,P63,0)</f>
        <v>0</v>
      </c>
      <c r="AB68" s="24">
        <v>1</v>
      </c>
      <c r="AC68" s="25">
        <f>IF(AB68=(IF(M63=1,D63,(IF(M64=1,D64,"")))),1,0)</f>
        <v>0</v>
      </c>
    </row>
    <row r="69" spans="2:29" ht="16.5" thickBot="1">
      <c r="B69" s="132"/>
      <c r="C69" s="142"/>
      <c r="D69" s="140" t="str">
        <f>IF(D63=1,'Hlavní seznam'!$C$8,(IF(D63=2,'Hlavní seznam'!$H$8,(IF(D63=3,'Hlavní seznam'!$M$8,(IF(D63&gt;3,"Neplatný tým",(IF(D63&lt;1,"Neplatný tým","")))))))))</f>
        <v>Img2</v>
      </c>
      <c r="E69" s="140"/>
      <c r="F69" s="29"/>
      <c r="G69" s="141" t="s">
        <v>100</v>
      </c>
      <c r="H69" s="141"/>
      <c r="I69" s="2"/>
      <c r="J69" s="143"/>
      <c r="K69" s="140" t="str">
        <f>IF(D64=1,'Hlavní seznam'!$C$8,(IF(D64=2,'Hlavní seznam'!$H$8,(IF(D64=3,'Hlavní seznam'!$M$8,(IF(D64&gt;3,"Neplatný tým",(IF(D64&lt;1,"Neplatný tým","")))))))))</f>
        <v>Img3</v>
      </c>
      <c r="L69" s="140"/>
      <c r="M69" s="29"/>
      <c r="N69" s="141" t="str">
        <f>IF(F64="s",N68,(IF(M69=1,'Hlavní seznam'!$L$20,(IF(M69=2,'Hlavní seznam'!$L$21,(IF(M69=3,'Hlavní seznam'!$L$22,(IF(M69=4,'Hlavní seznam'!$L$23,(IF(M69=5,'Hlavní seznam'!$L$24,(IF(M69=6,'Hlavní seznam'!$L$25,(IF(M69=7,'Hlavní seznam'!$L$26,(IF(M69=8,'Hlavní seznam'!$L$27,(IF(M69=9,'Hlavní seznam'!$L$28,("neplatná volba"))))))))))))))))))))</f>
        <v>neplatná volba</v>
      </c>
      <c r="O69" s="141"/>
      <c r="P69" s="138"/>
      <c r="Q69" s="138"/>
      <c r="R69" s="139"/>
      <c r="T69" s="30" t="str">
        <f>IF(N69&lt;&gt;"neplatná volba","",(CONCATENATE(K69," nemá zvolenu frakci")))</f>
        <v>Img3 nemá zvolenu frakci</v>
      </c>
      <c r="U69" s="3"/>
      <c r="V69" s="24">
        <v>1</v>
      </c>
      <c r="W69" s="24">
        <v>3</v>
      </c>
      <c r="X69" s="20">
        <f>Z63</f>
        <v>1</v>
      </c>
      <c r="Y69" s="20">
        <f>Z66</f>
        <v>0</v>
      </c>
      <c r="Z69" s="25">
        <f t="shared" ref="Z69:Z70" si="13">IF((X69+Y69)=2,1,0)</f>
        <v>0</v>
      </c>
      <c r="AA69" s="26">
        <f>IF(Z69=1,P63,0)</f>
        <v>0</v>
      </c>
      <c r="AB69" s="24">
        <v>2</v>
      </c>
      <c r="AC69" s="25">
        <f>IF(AB69=(IF(M63=1,D63,(IF(M64=1,D64,"")))),1,0)</f>
        <v>0</v>
      </c>
    </row>
    <row r="70" spans="2:29" ht="15.75" thickBot="1">
      <c r="B70" s="133"/>
      <c r="C70" s="134" t="str">
        <f>IF(U62=9,"",(CONCATENATE(T62," &amp; ",T63," &amp; ",T64," &amp; ",T65," &amp; ",T66," &amp; ",T67," &amp; ",T68," &amp; ",T69," &amp; ",T70)))</f>
        <v xml:space="preserve"> &amp;  &amp;  &amp;  &amp; Img2 nemá zvolenu frakci &amp;  &amp;  &amp; Img3 nemá zvolenu frakci &amp; </v>
      </c>
      <c r="D70" s="135"/>
      <c r="E70" s="135"/>
      <c r="F70" s="136"/>
      <c r="G70" s="135"/>
      <c r="H70" s="135"/>
      <c r="I70" s="135"/>
      <c r="J70" s="135"/>
      <c r="K70" s="135"/>
      <c r="L70" s="135"/>
      <c r="M70" s="136"/>
      <c r="N70" s="135"/>
      <c r="O70" s="135"/>
      <c r="P70" s="135"/>
      <c r="Q70" s="135"/>
      <c r="R70" s="137"/>
      <c r="T70" s="31" t="str">
        <f>IF(D67="neplatný tým","Zadán neplatný tým",(IF(K67="neplatný tým","Zadán neplatný tým","")))</f>
        <v/>
      </c>
      <c r="U70" s="3"/>
      <c r="V70" s="24">
        <v>2</v>
      </c>
      <c r="W70" s="24">
        <v>3</v>
      </c>
      <c r="X70" s="20">
        <f>Z65</f>
        <v>2</v>
      </c>
      <c r="Y70" s="20">
        <f>Z67</f>
        <v>0</v>
      </c>
      <c r="Z70" s="25">
        <f t="shared" si="13"/>
        <v>1</v>
      </c>
      <c r="AA70" s="26">
        <f>IF(Z70=1,P63,0)</f>
        <v>2.0740740740740726E-2</v>
      </c>
      <c r="AB70" s="24">
        <v>3</v>
      </c>
      <c r="AC70" s="25">
        <f>IF(AB70=(IF(M63=1,D63,(IF(M64=1,D64,"")))),1,0)</f>
        <v>1</v>
      </c>
    </row>
    <row r="71" spans="2:29" ht="15.75" customHeight="1" thickBot="1"/>
    <row r="72" spans="2:29">
      <c r="B72" s="131" t="s">
        <v>47</v>
      </c>
      <c r="C72" s="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144"/>
      <c r="Q72" s="144"/>
      <c r="R72" s="8"/>
      <c r="T72" s="30" t="str">
        <f>IF(D73&lt;&gt;D74,(""),(CONCATENATE("Tým ",D73," hraje proti sobě")))</f>
        <v/>
      </c>
      <c r="U72" s="32">
        <f>COUNTBLANK(T72:T80)</f>
        <v>8</v>
      </c>
      <c r="V72" s="22">
        <v>1</v>
      </c>
      <c r="W72" s="22">
        <v>2</v>
      </c>
      <c r="X72" s="22">
        <f>IF(V72=D73,1,0)</f>
        <v>1</v>
      </c>
      <c r="Y72" s="22">
        <f>IF(W72=D74,1,0)</f>
        <v>1</v>
      </c>
      <c r="Z72" s="22">
        <f>X72+Y72</f>
        <v>2</v>
      </c>
      <c r="AB72" s="23"/>
      <c r="AC72" s="23"/>
    </row>
    <row r="73" spans="2:29" ht="15.75">
      <c r="B73" s="132"/>
      <c r="C73" s="145" t="s">
        <v>13</v>
      </c>
      <c r="D73" s="27">
        <v>1</v>
      </c>
      <c r="E73" s="146" t="s">
        <v>15</v>
      </c>
      <c r="F73" s="45" t="s">
        <v>98</v>
      </c>
      <c r="G73" s="146" t="s">
        <v>17</v>
      </c>
      <c r="H73" s="147">
        <v>5</v>
      </c>
      <c r="I73" s="146" t="str">
        <f>IF(H73=1,'Hlavní seznam'!$G$20,(IF(H73=2,'Hlavní seznam'!$G$21,(IF(H73=3,'Hlavní seznam'!$G$22,(IF(H73=4,'Hlavní seznam'!$G$23,(IF(H73=5,'Hlavní seznam'!$G$24,(IF(H73=6,'Hlavní seznam'!$G$25,("Neplatná volba"))))))))))))</f>
        <v>Město v pohraničí</v>
      </c>
      <c r="J73" s="146"/>
      <c r="K73" s="146"/>
      <c r="L73" s="146" t="s">
        <v>14</v>
      </c>
      <c r="M73" s="27">
        <v>1</v>
      </c>
      <c r="N73" s="2" t="s">
        <v>18</v>
      </c>
      <c r="O73" s="28">
        <v>0.62847222222222221</v>
      </c>
      <c r="P73" s="148">
        <f>IF(O73&lt;&gt;"",(IF(O74&lt;&gt;"",(O74-O73),("00:00:00"))),("00:00:00"))</f>
        <v>7.4884259259259123E-3</v>
      </c>
      <c r="Q73" s="149"/>
      <c r="R73" s="9"/>
      <c r="T73" s="30" t="str">
        <f>IF(I73&lt;&gt;"neplatná volba","",("Chybně zvolená mapa"))</f>
        <v/>
      </c>
      <c r="U73" s="3"/>
      <c r="V73" s="22">
        <v>1</v>
      </c>
      <c r="W73" s="22">
        <v>3</v>
      </c>
      <c r="X73" s="22">
        <f>IF(V73=D73,1,0)</f>
        <v>1</v>
      </c>
      <c r="Y73" s="22">
        <f>IF(W73=D74,1,0)</f>
        <v>0</v>
      </c>
      <c r="Z73" s="22">
        <f t="shared" ref="Z73:Z77" si="14">X73+Y73</f>
        <v>1</v>
      </c>
      <c r="AB73" s="23"/>
      <c r="AC73" s="23"/>
    </row>
    <row r="74" spans="2:29" ht="15.75">
      <c r="B74" s="132"/>
      <c r="C74" s="145"/>
      <c r="D74" s="27">
        <v>2</v>
      </c>
      <c r="E74" s="146"/>
      <c r="F74" s="45" t="s">
        <v>99</v>
      </c>
      <c r="G74" s="146"/>
      <c r="H74" s="147"/>
      <c r="I74" s="146"/>
      <c r="J74" s="146"/>
      <c r="K74" s="146"/>
      <c r="L74" s="146"/>
      <c r="M74" s="27">
        <v>0</v>
      </c>
      <c r="N74" s="2" t="s">
        <v>19</v>
      </c>
      <c r="O74" s="28">
        <v>0.63596064814814812</v>
      </c>
      <c r="P74" s="149"/>
      <c r="Q74" s="149"/>
      <c r="R74" s="9"/>
      <c r="T74" s="30" t="str">
        <f>IF(G77&lt;&gt;"neplatná volba","",(CONCATENATE(D77," nemá zvolenu frakci")))</f>
        <v/>
      </c>
      <c r="U74" s="3"/>
      <c r="V74" s="22">
        <v>2</v>
      </c>
      <c r="W74" s="22">
        <v>1</v>
      </c>
      <c r="X74" s="22">
        <f>IF(V74=D73,1,0)</f>
        <v>0</v>
      </c>
      <c r="Y74" s="22">
        <f>IF(W74=D74,1,0)</f>
        <v>0</v>
      </c>
      <c r="Z74" s="22">
        <f t="shared" si="14"/>
        <v>0</v>
      </c>
      <c r="AB74" s="23"/>
      <c r="AC74" s="23"/>
    </row>
    <row r="75" spans="2:29">
      <c r="B75" s="132"/>
      <c r="C75" s="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9"/>
      <c r="T75" s="30" t="str">
        <f>IF(G78&lt;&gt;"neplatná volba","",(CONCATENATE(D78," nemá zvolenu frakci")))</f>
        <v/>
      </c>
      <c r="U75" s="3"/>
      <c r="V75" s="22">
        <v>2</v>
      </c>
      <c r="W75" s="22">
        <v>3</v>
      </c>
      <c r="X75" s="22">
        <f>IF(V75=D73,1,0)</f>
        <v>0</v>
      </c>
      <c r="Y75" s="22">
        <f>IF(W75=D74,1,0)</f>
        <v>0</v>
      </c>
      <c r="Z75" s="22">
        <f t="shared" si="14"/>
        <v>0</v>
      </c>
      <c r="AB75" s="23"/>
      <c r="AC75" s="23"/>
    </row>
    <row r="76" spans="2:29">
      <c r="B76" s="132"/>
      <c r="C76" s="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9"/>
      <c r="T76" s="30" t="str">
        <f>IF(G79&lt;&gt;"neplatná volba","",(CONCATENATE(D79," nemá zvolenu frakci")))</f>
        <v>Img1 nemá zvolenu frakci</v>
      </c>
      <c r="U76" s="3"/>
      <c r="V76" s="22">
        <v>3</v>
      </c>
      <c r="W76" s="22">
        <v>1</v>
      </c>
      <c r="X76" s="22">
        <f>IF(V76=D73,1,0)</f>
        <v>0</v>
      </c>
      <c r="Y76" s="22">
        <f>IF(W76=D74,1,0)</f>
        <v>0</v>
      </c>
      <c r="Z76" s="22">
        <f t="shared" si="14"/>
        <v>0</v>
      </c>
      <c r="AB76" s="23"/>
      <c r="AC76" s="23"/>
    </row>
    <row r="77" spans="2:29" ht="15.75">
      <c r="B77" s="132"/>
      <c r="C77" s="142" t="str">
        <f>CONCATENATE("Hráči v týmu ",D73)</f>
        <v>Hráči v týmu 1</v>
      </c>
      <c r="D77" s="140" t="str">
        <f>IF(D73=1,'Hlavní seznam'!$C$4,(IF(D73=2,'Hlavní seznam'!$H$4,(IF(D73=3,'Hlavní seznam'!$M$4,(IF(D73&gt;3,"Neplatný tým",(IF(D73&lt;1,"Neplatný tým","")))))))))</f>
        <v>Hajzl</v>
      </c>
      <c r="E77" s="140"/>
      <c r="F77" s="27">
        <v>1</v>
      </c>
      <c r="G77" s="141" t="str">
        <f>IF(F77=1,'Hlavní seznam'!$L$20,(IF(F77=2,'Hlavní seznam'!$L$21,(IF(F77=3,'Hlavní seznam'!$L$22,(IF(F77=4,'Hlavní seznam'!$L$23,(IF(F77=5,'Hlavní seznam'!$L$24,(IF(F77=6,'Hlavní seznam'!$L$25,(IF(F77=7,'Hlavní seznam'!$L$26,(IF(F77=8,'Hlavní seznam'!$L$27,(IF(F77=9,'Hlavní seznam'!$L$28,("neplatná volba"))))))))))))))))))</f>
        <v>GDI</v>
      </c>
      <c r="H77" s="141"/>
      <c r="I77" s="2"/>
      <c r="J77" s="143" t="str">
        <f>CONCATENATE("Hráči v týmu ",D74)</f>
        <v>Hráči v týmu 2</v>
      </c>
      <c r="K77" s="150" t="str">
        <f>IF(D74=1,'Hlavní seznam'!$C$4,(IF(D74=2,'Hlavní seznam'!$H$4,(IF(D74=3,'Hlavní seznam'!$M$4,(IF(D74&gt;3,"Neplatný tým",(IF(D74&lt;1,"Neplatný tým","")))))))))</f>
        <v>Chose666 / PC</v>
      </c>
      <c r="L77" s="150"/>
      <c r="M77" s="27">
        <v>1</v>
      </c>
      <c r="N77" s="141" t="str">
        <f>IF(M77=1,'Hlavní seznam'!$L$20,(IF(M77=2,'Hlavní seznam'!$L$21,(IF(M77=3,'Hlavní seznam'!$L$22,(IF(M77=4,'Hlavní seznam'!$L$23,(IF(M77=5,'Hlavní seznam'!$L$24,(IF(M77=6,'Hlavní seznam'!$L$25,(IF(M77=7,'Hlavní seznam'!$L$26,(IF(M77=8,'Hlavní seznam'!$L$27,(IF(M77=9,'Hlavní seznam'!$L$28,("neplatná volba"))))))))))))))))))</f>
        <v>GDI</v>
      </c>
      <c r="O77" s="141"/>
      <c r="P77" s="138" t="str">
        <f>IF((M73+M74)&lt;&gt;0,"Hra odehrána",(IF(U72=9,"Hra může začít","Hra nemůže ještě začít")))</f>
        <v>Hra odehrána</v>
      </c>
      <c r="Q77" s="138"/>
      <c r="R77" s="139"/>
      <c r="T77" s="30" t="str">
        <f>IF(N77&lt;&gt;"neplatná volba","",(CONCATENATE(K77," nemá zvolenu frakci")))</f>
        <v/>
      </c>
      <c r="U77" s="3"/>
      <c r="V77" s="22">
        <v>3</v>
      </c>
      <c r="W77" s="22">
        <v>2</v>
      </c>
      <c r="X77" s="22">
        <f>IF(V77=D73,1,0)</f>
        <v>0</v>
      </c>
      <c r="Y77" s="22">
        <f>IF(W77=D74,1,0)</f>
        <v>1</v>
      </c>
      <c r="Z77" s="22">
        <f t="shared" si="14"/>
        <v>1</v>
      </c>
      <c r="AB77" s="23"/>
      <c r="AC77" s="23" t="s">
        <v>25</v>
      </c>
    </row>
    <row r="78" spans="2:29" ht="15.75">
      <c r="B78" s="132"/>
      <c r="C78" s="142"/>
      <c r="D78" s="140" t="str">
        <f>IF(D73=1,'Hlavní seznam'!$C$6,(IF(D73=2,'Hlavní seznam'!$H$6,(IF(D73=3,'Hlavní seznam'!$M$6,(IF(D73&gt;3,"Neplatný tým",(IF(D73&lt;1,"Neplatný tým","")))))))))</f>
        <v>Ereian</v>
      </c>
      <c r="E78" s="140"/>
      <c r="F78" s="27">
        <v>4</v>
      </c>
      <c r="G78" s="141" t="str">
        <f>IF(F73="s",$G$7,(IF(F78=1,'Hlavní seznam'!$L$20,(IF(F78=2,'Hlavní seznam'!$L$21,(IF(F78=3,'Hlavní seznam'!$L$22,(IF(F78=4,'Hlavní seznam'!$L$23,(IF(F78=5,'Hlavní seznam'!$L$24,(IF(F78=6,'Hlavní seznam'!$L$25,(IF(F78=7,'Hlavní seznam'!$L$26,(IF(F78=8,'Hlavní seznam'!$L$27,(IF(F78=9,'Hlavní seznam'!$L$28,("neplatná volba"))))))))))))))))))))</f>
        <v>NOD</v>
      </c>
      <c r="H78" s="141"/>
      <c r="I78" s="2"/>
      <c r="J78" s="143"/>
      <c r="K78" s="140" t="str">
        <f>IF(D74=1,'Hlavní seznam'!$C$6,(IF(D74=2,'Hlavní seznam'!$H$6,(IF(D74=3,'Hlavní seznam'!$M$6,(IF(D74&gt;3,"Neplatný tým",(IF(D74&lt;1,"Neplatný tým","")))))))))</f>
        <v>MarasGuru</v>
      </c>
      <c r="L78" s="140"/>
      <c r="M78" s="27"/>
      <c r="N78" s="141" t="str">
        <f>IF(F74="s",N77,(IF(M78=1,'Hlavní seznam'!$L$20,(IF(M78=2,'Hlavní seznam'!$L$21,(IF(M78=3,'Hlavní seznam'!$L$22,(IF(M78=4,'Hlavní seznam'!$L$23,(IF(M78=5,'Hlavní seznam'!$L$24,(IF(M78=6,'Hlavní seznam'!$L$25,(IF(M78=7,'Hlavní seznam'!$L$26,(IF(M78=8,'Hlavní seznam'!$L$27,(IF(M78=9,'Hlavní seznam'!$L$28,("neplatná volba"))))))))))))))))))))</f>
        <v>GDI</v>
      </c>
      <c r="O78" s="141"/>
      <c r="P78" s="138"/>
      <c r="Q78" s="138"/>
      <c r="R78" s="139"/>
      <c r="T78" s="30" t="str">
        <f>IF(N78&lt;&gt;"neplatná volba","",(CONCATENATE(K78," nemá zvolenu frakci")))</f>
        <v/>
      </c>
      <c r="U78" s="3"/>
      <c r="V78" s="24">
        <v>1</v>
      </c>
      <c r="W78" s="24">
        <v>2</v>
      </c>
      <c r="X78" s="20">
        <f>Z72</f>
        <v>2</v>
      </c>
      <c r="Y78" s="20">
        <f>Z74</f>
        <v>0</v>
      </c>
      <c r="Z78" s="25">
        <f>IF((X78+Y78)=2,1,0)</f>
        <v>1</v>
      </c>
      <c r="AA78" s="26">
        <f>IF(Z78=1,P73,0)</f>
        <v>7.4884259259259123E-3</v>
      </c>
      <c r="AB78" s="24">
        <v>1</v>
      </c>
      <c r="AC78" s="25">
        <f>IF(AB78=(IF(M73=1,D73,(IF(M74=1,D74,"")))),1,0)</f>
        <v>1</v>
      </c>
    </row>
    <row r="79" spans="2:29" ht="16.5" thickBot="1">
      <c r="B79" s="132"/>
      <c r="C79" s="142"/>
      <c r="D79" s="140" t="str">
        <f>IF(D73=1,'Hlavní seznam'!$C$8,(IF(D73=2,'Hlavní seznam'!$H$8,(IF(D73=3,'Hlavní seznam'!$M$8,(IF(D73&gt;3,"Neplatný tým",(IF(D73&lt;1,"Neplatný tým","")))))))))</f>
        <v>Img1</v>
      </c>
      <c r="E79" s="140"/>
      <c r="F79" s="29"/>
      <c r="G79" s="141" t="str">
        <f>IF(F73="s",$G$7,(IF(F79=1,'Hlavní seznam'!$L$20,(IF(F79=2,'Hlavní seznam'!$L$21,(IF(F79=3,'Hlavní seznam'!$L$22,(IF(F79=4,'Hlavní seznam'!$L$23,(IF(F79=5,'Hlavní seznam'!$L$24,(IF(F79=6,'Hlavní seznam'!$L$25,(IF(F79=7,'Hlavní seznam'!$L$26,(IF(F79=8,'Hlavní seznam'!$L$27,(IF(F79=9,'Hlavní seznam'!$L$28,("neplatná volba"))))))))))))))))))))</f>
        <v>neplatná volba</v>
      </c>
      <c r="H79" s="141"/>
      <c r="I79" s="2"/>
      <c r="J79" s="143"/>
      <c r="K79" s="140" t="str">
        <f>IF(D74=1,'Hlavní seznam'!$C$8,(IF(D74=2,'Hlavní seznam'!$H$8,(IF(D74=3,'Hlavní seznam'!$M$8,(IF(D74&gt;3,"Neplatný tým",(IF(D74&lt;1,"Neplatný tým","")))))))))</f>
        <v>Img2</v>
      </c>
      <c r="L79" s="140"/>
      <c r="M79" s="29"/>
      <c r="N79" s="141" t="str">
        <f>IF(F74="s",N78,(IF(M79=1,'Hlavní seznam'!$L$20,(IF(M79=2,'Hlavní seznam'!$L$21,(IF(M79=3,'Hlavní seznam'!$L$22,(IF(M79=4,'Hlavní seznam'!$L$23,(IF(M79=5,'Hlavní seznam'!$L$24,(IF(M79=6,'Hlavní seznam'!$L$25,(IF(M79=7,'Hlavní seznam'!$L$26,(IF(M79=8,'Hlavní seznam'!$L$27,(IF(M79=9,'Hlavní seznam'!$L$28,("neplatná volba"))))))))))))))))))))</f>
        <v>GDI</v>
      </c>
      <c r="O79" s="141"/>
      <c r="P79" s="138"/>
      <c r="Q79" s="138"/>
      <c r="R79" s="139"/>
      <c r="T79" s="30" t="str">
        <f>IF(N79&lt;&gt;"neplatná volba","",(CONCATENATE(K79," nemá zvolenu frakci")))</f>
        <v/>
      </c>
      <c r="U79" s="3"/>
      <c r="V79" s="24">
        <v>1</v>
      </c>
      <c r="W79" s="24">
        <v>3</v>
      </c>
      <c r="X79" s="20">
        <f>Z73</f>
        <v>1</v>
      </c>
      <c r="Y79" s="20">
        <f>Z76</f>
        <v>0</v>
      </c>
      <c r="Z79" s="25">
        <f t="shared" ref="Z79:Z80" si="15">IF((X79+Y79)=2,1,0)</f>
        <v>0</v>
      </c>
      <c r="AA79" s="26">
        <f>IF(Z79=1,P73,0)</f>
        <v>0</v>
      </c>
      <c r="AB79" s="24">
        <v>2</v>
      </c>
      <c r="AC79" s="25">
        <f>IF(AB79=(IF(M73=1,D73,(IF(M74=1,D74,"")))),1,0)</f>
        <v>0</v>
      </c>
    </row>
    <row r="80" spans="2:29" ht="15.75" thickBot="1">
      <c r="B80" s="133"/>
      <c r="C80" s="134" t="str">
        <f>IF(U72=9,"",(CONCATENATE(T72," &amp; ",T73," &amp; ",T74," &amp; ",T75," &amp; ",T76," &amp; ",T77," &amp; ",T78," &amp; ",T79," &amp; ",T80)))</f>
        <v xml:space="preserve"> &amp;  &amp;  &amp;  &amp; Img1 nemá zvolenu frakci &amp;  &amp;  &amp;  &amp; </v>
      </c>
      <c r="D80" s="135"/>
      <c r="E80" s="135"/>
      <c r="F80" s="136"/>
      <c r="G80" s="135"/>
      <c r="H80" s="135"/>
      <c r="I80" s="135"/>
      <c r="J80" s="135"/>
      <c r="K80" s="135"/>
      <c r="L80" s="135"/>
      <c r="M80" s="136"/>
      <c r="N80" s="135"/>
      <c r="O80" s="135"/>
      <c r="P80" s="135"/>
      <c r="Q80" s="135"/>
      <c r="R80" s="137"/>
      <c r="T80" s="31" t="str">
        <f>IF(D77="neplatný tým","Zadán neplatný tým",(IF(K77="neplatný tým","Zadán neplatný tým","")))</f>
        <v/>
      </c>
      <c r="U80" s="3"/>
      <c r="V80" s="24">
        <v>2</v>
      </c>
      <c r="W80" s="24">
        <v>3</v>
      </c>
      <c r="X80" s="20">
        <f>Z75</f>
        <v>0</v>
      </c>
      <c r="Y80" s="20">
        <f>Z77</f>
        <v>1</v>
      </c>
      <c r="Z80" s="25">
        <f t="shared" si="15"/>
        <v>0</v>
      </c>
      <c r="AA80" s="26">
        <f>IF(Z80=1,P73,0)</f>
        <v>0</v>
      </c>
      <c r="AB80" s="24">
        <v>3</v>
      </c>
      <c r="AC80" s="25">
        <f>IF(AB80=(IF(M73=1,D73,(IF(M74=1,D74,"")))),1,0)</f>
        <v>0</v>
      </c>
    </row>
    <row r="81" spans="2:29" ht="15.75" thickBot="1"/>
    <row r="82" spans="2:29">
      <c r="B82" s="131" t="s">
        <v>48</v>
      </c>
      <c r="C82" s="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144"/>
      <c r="Q82" s="144"/>
      <c r="R82" s="8"/>
      <c r="T82" s="30" t="str">
        <f>IF(D83&lt;&gt;D84,(""),(CONCATENATE("Tým ",D83," hraje proti sobě")))</f>
        <v/>
      </c>
      <c r="U82" s="32">
        <f>COUNTBLANK(T82:T90)</f>
        <v>7</v>
      </c>
      <c r="V82" s="22">
        <v>1</v>
      </c>
      <c r="W82" s="22">
        <v>2</v>
      </c>
      <c r="X82" s="22">
        <f>IF(V82=D83,1,0)</f>
        <v>1</v>
      </c>
      <c r="Y82" s="22">
        <f>IF(W82=D84,1,0)</f>
        <v>0</v>
      </c>
      <c r="Z82" s="22">
        <f>X82+Y82</f>
        <v>1</v>
      </c>
      <c r="AB82" s="23"/>
      <c r="AC82" s="23"/>
    </row>
    <row r="83" spans="2:29" ht="15.75">
      <c r="B83" s="132"/>
      <c r="C83" s="145" t="s">
        <v>13</v>
      </c>
      <c r="D83" s="27">
        <v>1</v>
      </c>
      <c r="E83" s="146" t="s">
        <v>15</v>
      </c>
      <c r="F83" s="45" t="s">
        <v>98</v>
      </c>
      <c r="G83" s="146" t="s">
        <v>17</v>
      </c>
      <c r="H83" s="147">
        <v>1</v>
      </c>
      <c r="I83" s="146" t="str">
        <f>IF(H83=1,'Hlavní seznam'!$G$20,(IF(H83=2,'Hlavní seznam'!$G$21,(IF(H83=3,'Hlavní seznam'!$G$22,(IF(H83=4,'Hlavní seznam'!$G$23,(IF(H83=5,'Hlavní seznam'!$G$24,(IF(H83=6,'Hlavní seznam'!$G$25,("Neplatná volba"))))))))))))</f>
        <v>Kdo s koho</v>
      </c>
      <c r="J83" s="146"/>
      <c r="K83" s="146"/>
      <c r="L83" s="146" t="s">
        <v>14</v>
      </c>
      <c r="M83" s="27">
        <v>1</v>
      </c>
      <c r="N83" s="2" t="s">
        <v>18</v>
      </c>
      <c r="O83" s="28">
        <v>0.65972222222222221</v>
      </c>
      <c r="P83" s="148">
        <f>IF(O83&lt;&gt;"",(IF(O84&lt;&gt;"",(O84-O83),("00:00:00"))),("00:00:00"))</f>
        <v>6.9444444444444198E-3</v>
      </c>
      <c r="Q83" s="149"/>
      <c r="R83" s="9"/>
      <c r="T83" s="30" t="str">
        <f>IF(I83&lt;&gt;"neplatná volba","",("Chybně zvolená mapa"))</f>
        <v/>
      </c>
      <c r="U83" s="3"/>
      <c r="V83" s="22">
        <v>1</v>
      </c>
      <c r="W83" s="22">
        <v>3</v>
      </c>
      <c r="X83" s="22">
        <f>IF(V83=D83,1,0)</f>
        <v>1</v>
      </c>
      <c r="Y83" s="22">
        <f>IF(W83=D84,1,0)</f>
        <v>1</v>
      </c>
      <c r="Z83" s="22">
        <f t="shared" ref="Z83:Z87" si="16">X83+Y83</f>
        <v>2</v>
      </c>
      <c r="AB83" s="23"/>
      <c r="AC83" s="23"/>
    </row>
    <row r="84" spans="2:29" ht="15.75">
      <c r="B84" s="132"/>
      <c r="C84" s="145"/>
      <c r="D84" s="27">
        <v>3</v>
      </c>
      <c r="E84" s="146"/>
      <c r="F84" s="45" t="s">
        <v>98</v>
      </c>
      <c r="G84" s="146"/>
      <c r="H84" s="147"/>
      <c r="I84" s="146"/>
      <c r="J84" s="146"/>
      <c r="K84" s="146"/>
      <c r="L84" s="146"/>
      <c r="M84" s="27">
        <v>0</v>
      </c>
      <c r="N84" s="2" t="s">
        <v>19</v>
      </c>
      <c r="O84" s="28">
        <v>0.66666666666666663</v>
      </c>
      <c r="P84" s="149"/>
      <c r="Q84" s="149"/>
      <c r="R84" s="9"/>
      <c r="T84" s="30" t="str">
        <f>IF(G87&lt;&gt;"neplatná volba","",(CONCATENATE(D87," nemá zvolenu frakci")))</f>
        <v/>
      </c>
      <c r="U84" s="3"/>
      <c r="V84" s="22">
        <v>2</v>
      </c>
      <c r="W84" s="22">
        <v>1</v>
      </c>
      <c r="X84" s="22">
        <f>IF(V84=D83,1,0)</f>
        <v>0</v>
      </c>
      <c r="Y84" s="22">
        <f>IF(W84=D84,1,0)</f>
        <v>0</v>
      </c>
      <c r="Z84" s="22">
        <f t="shared" si="16"/>
        <v>0</v>
      </c>
      <c r="AB84" s="23"/>
      <c r="AC84" s="23"/>
    </row>
    <row r="85" spans="2:29">
      <c r="B85" s="132"/>
      <c r="C85" s="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9"/>
      <c r="T85" s="30" t="str">
        <f>IF(G88&lt;&gt;"neplatná volba","",(CONCATENATE(D88," nemá zvolenu frakci")))</f>
        <v/>
      </c>
      <c r="U85" s="3"/>
      <c r="V85" s="22">
        <v>2</v>
      </c>
      <c r="W85" s="22">
        <v>3</v>
      </c>
      <c r="X85" s="22">
        <f>IF(V85=D83,1,0)</f>
        <v>0</v>
      </c>
      <c r="Y85" s="22">
        <f>IF(W85=D84,1,0)</f>
        <v>1</v>
      </c>
      <c r="Z85" s="22">
        <f t="shared" si="16"/>
        <v>1</v>
      </c>
      <c r="AB85" s="23"/>
      <c r="AC85" s="23"/>
    </row>
    <row r="86" spans="2:29">
      <c r="B86" s="132"/>
      <c r="C86" s="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9"/>
      <c r="T86" s="30" t="str">
        <f>IF(G89&lt;&gt;"neplatná volba","",(CONCATENATE(D89," nemá zvolenu frakci")))</f>
        <v>Img1 nemá zvolenu frakci</v>
      </c>
      <c r="U86" s="3"/>
      <c r="V86" s="22">
        <v>3</v>
      </c>
      <c r="W86" s="22">
        <v>1</v>
      </c>
      <c r="X86" s="22">
        <f>IF(V86=D83,1,0)</f>
        <v>0</v>
      </c>
      <c r="Y86" s="22">
        <f>IF(W86=D84,1,0)</f>
        <v>0</v>
      </c>
      <c r="Z86" s="22">
        <f t="shared" si="16"/>
        <v>0</v>
      </c>
      <c r="AB86" s="23"/>
      <c r="AC86" s="23"/>
    </row>
    <row r="87" spans="2:29" ht="15.75">
      <c r="B87" s="132"/>
      <c r="C87" s="142" t="str">
        <f>CONCATENATE("Hráči v týmu ",D83)</f>
        <v>Hráči v týmu 1</v>
      </c>
      <c r="D87" s="140" t="str">
        <f>IF(D83=1,'Hlavní seznam'!$C$4,(IF(D83=2,'Hlavní seznam'!$H$4,(IF(D83=3,'Hlavní seznam'!$M$4,(IF(D83&gt;3,"Neplatný tým",(IF(D83&lt;1,"Neplatný tým","")))))))))</f>
        <v>Hajzl</v>
      </c>
      <c r="E87" s="140"/>
      <c r="F87" s="27">
        <v>8</v>
      </c>
      <c r="G87" s="141" t="str">
        <f>IF(F87=1,'Hlavní seznam'!$L$20,(IF(F87=2,'Hlavní seznam'!$L$21,(IF(F87=3,'Hlavní seznam'!$L$22,(IF(F87=4,'Hlavní seznam'!$L$23,(IF(F87=5,'Hlavní seznam'!$L$24,(IF(F87=6,'Hlavní seznam'!$L$25,(IF(F87=7,'Hlavní seznam'!$L$26,(IF(F87=8,'Hlavní seznam'!$L$27,(IF(F87=9,'Hlavní seznam'!$L$28,("neplatná volba"))))))))))))))))))</f>
        <v>Žnec 17</v>
      </c>
      <c r="H87" s="141"/>
      <c r="I87" s="2"/>
      <c r="J87" s="143" t="str">
        <f>CONCATENATE("Hráči v týmu ",D84)</f>
        <v>Hráči v týmu 3</v>
      </c>
      <c r="K87" s="140" t="str">
        <f>IF(D84=1,'Hlavní seznam'!$C$4,(IF(D84=2,'Hlavní seznam'!$H$4,(IF(D84=3,'Hlavní seznam'!$M$4,(IF(D84&gt;3,"Neplatný tým",(IF(D84&lt;1,"Neplatný tým","")))))))))</f>
        <v>Hopkync</v>
      </c>
      <c r="L87" s="140"/>
      <c r="M87" s="27">
        <v>1</v>
      </c>
      <c r="N87" s="141" t="str">
        <f>IF(M87=1,'Hlavní seznam'!$L$20,(IF(M87=2,'Hlavní seznam'!$L$21,(IF(M87=3,'Hlavní seznam'!$L$22,(IF(M87=4,'Hlavní seznam'!$L$23,(IF(M87=5,'Hlavní seznam'!$L$24,(IF(M87=6,'Hlavní seznam'!$L$25,(IF(M87=7,'Hlavní seznam'!$L$26,(IF(M87=8,'Hlavní seznam'!$L$27,(IF(M87=9,'Hlavní seznam'!$L$28,("neplatná volba"))))))))))))))))))</f>
        <v>GDI</v>
      </c>
      <c r="O87" s="141"/>
      <c r="P87" s="138" t="str">
        <f>IF((M83+M84)&lt;&gt;0,"Hra odehrána",(IF(U82=9,"Hra může začít","Hra nemůže ještě začít")))</f>
        <v>Hra odehrána</v>
      </c>
      <c r="Q87" s="138"/>
      <c r="R87" s="139"/>
      <c r="T87" s="30" t="str">
        <f>IF(N87&lt;&gt;"neplatná volba","",(CONCATENATE(K87," nemá zvolenu frakci")))</f>
        <v/>
      </c>
      <c r="U87" s="3"/>
      <c r="V87" s="22">
        <v>3</v>
      </c>
      <c r="W87" s="22">
        <v>2</v>
      </c>
      <c r="X87" s="22">
        <f>IF(V87=D83,1,0)</f>
        <v>0</v>
      </c>
      <c r="Y87" s="22">
        <f>IF(W87=D84,1,0)</f>
        <v>0</v>
      </c>
      <c r="Z87" s="22">
        <f t="shared" si="16"/>
        <v>0</v>
      </c>
      <c r="AB87" s="23"/>
      <c r="AC87" s="23" t="s">
        <v>25</v>
      </c>
    </row>
    <row r="88" spans="2:29" ht="15.75">
      <c r="B88" s="132"/>
      <c r="C88" s="142"/>
      <c r="D88" s="140" t="str">
        <f>IF(D83=1,'Hlavní seznam'!$C$6,(IF(D83=2,'Hlavní seznam'!$H$6,(IF(D83=3,'Hlavní seznam'!$M$6,(IF(D83&gt;3,"Neplatný tým",(IF(D83&lt;1,"Neplatný tým","")))))))))</f>
        <v>Ereian</v>
      </c>
      <c r="E88" s="140"/>
      <c r="F88" s="27">
        <v>4</v>
      </c>
      <c r="G88" s="141" t="str">
        <f>IF(F83="s",$G$7,(IF(F88=1,'Hlavní seznam'!$L$20,(IF(F88=2,'Hlavní seznam'!$L$21,(IF(F88=3,'Hlavní seznam'!$L$22,(IF(F88=4,'Hlavní seznam'!$L$23,(IF(F88=5,'Hlavní seznam'!$L$24,(IF(F88=6,'Hlavní seznam'!$L$25,(IF(F88=7,'Hlavní seznam'!$L$26,(IF(F88=8,'Hlavní seznam'!$L$27,(IF(F88=9,'Hlavní seznam'!$L$28,("neplatná volba"))))))))))))))))))))</f>
        <v>NOD</v>
      </c>
      <c r="H88" s="141"/>
      <c r="I88" s="2"/>
      <c r="J88" s="143"/>
      <c r="K88" s="140" t="str">
        <f>IF(D84=1,'Hlavní seznam'!$C$6,(IF(D84=2,'Hlavní seznam'!$H$6,(IF(D84=3,'Hlavní seznam'!$M$6,(IF(D84&gt;3,"Neplatný tým",(IF(D84&lt;1,"Neplatný tým","")))))))))</f>
        <v>Dave.D</v>
      </c>
      <c r="L88" s="140"/>
      <c r="M88" s="27">
        <v>6</v>
      </c>
      <c r="N88" s="141" t="str">
        <f>IF(F84="s",N87,(IF(M88=1,'Hlavní seznam'!$L$20,(IF(M88=2,'Hlavní seznam'!$L$21,(IF(M88=3,'Hlavní seznam'!$L$22,(IF(M88=4,'Hlavní seznam'!$L$23,(IF(M88=5,'Hlavní seznam'!$L$24,(IF(M88=6,'Hlavní seznam'!$L$25,(IF(M88=7,'Hlavní seznam'!$L$26,(IF(M88=8,'Hlavní seznam'!$L$27,(IF(M88=9,'Hlavní seznam'!$L$28,("neplatná volba"))))))))))))))))))))</f>
        <v>Kainovo znamení</v>
      </c>
      <c r="O88" s="141"/>
      <c r="P88" s="138"/>
      <c r="Q88" s="138"/>
      <c r="R88" s="139"/>
      <c r="T88" s="30" t="str">
        <f>IF(N88&lt;&gt;"neplatná volba","",(CONCATENATE(K88," nemá zvolenu frakci")))</f>
        <v/>
      </c>
      <c r="U88" s="3"/>
      <c r="V88" s="24">
        <v>1</v>
      </c>
      <c r="W88" s="24">
        <v>2</v>
      </c>
      <c r="X88" s="20">
        <f>Z82</f>
        <v>1</v>
      </c>
      <c r="Y88" s="20">
        <f>Z84</f>
        <v>0</v>
      </c>
      <c r="Z88" s="25">
        <f>IF((X88+Y88)=2,1,0)</f>
        <v>0</v>
      </c>
      <c r="AA88" s="26">
        <f>IF(Z88=1,P83,0)</f>
        <v>0</v>
      </c>
      <c r="AB88" s="24">
        <v>1</v>
      </c>
      <c r="AC88" s="25">
        <f>IF(AB88=(IF(M83=1,D83,(IF(M84=1,D84,"")))),1,0)</f>
        <v>1</v>
      </c>
    </row>
    <row r="89" spans="2:29" ht="16.5" thickBot="1">
      <c r="B89" s="132"/>
      <c r="C89" s="142"/>
      <c r="D89" s="140" t="str">
        <f>IF(D83=1,'Hlavní seznam'!$C$8,(IF(D83=2,'Hlavní seznam'!$H$8,(IF(D83=3,'Hlavní seznam'!$M$8,(IF(D83&gt;3,"Neplatný tým",(IF(D83&lt;1,"Neplatný tým","")))))))))</f>
        <v>Img1</v>
      </c>
      <c r="E89" s="140"/>
      <c r="F89" s="29"/>
      <c r="G89" s="141" t="str">
        <f>IF(F83="s",$G$7,(IF(F89=1,'Hlavní seznam'!$L$20,(IF(F89=2,'Hlavní seznam'!$L$21,(IF(F89=3,'Hlavní seznam'!$L$22,(IF(F89=4,'Hlavní seznam'!$L$23,(IF(F89=5,'Hlavní seznam'!$L$24,(IF(F89=6,'Hlavní seznam'!$L$25,(IF(F89=7,'Hlavní seznam'!$L$26,(IF(F89=8,'Hlavní seznam'!$L$27,(IF(F89=9,'Hlavní seznam'!$L$28,("neplatná volba"))))))))))))))))))))</f>
        <v>neplatná volba</v>
      </c>
      <c r="H89" s="141"/>
      <c r="I89" s="2"/>
      <c r="J89" s="143"/>
      <c r="K89" s="140" t="str">
        <f>IF(D84=1,'Hlavní seznam'!$C$8,(IF(D84=2,'Hlavní seznam'!$H$8,(IF(D84=3,'Hlavní seznam'!$M$8,(IF(D84&gt;3,"Neplatný tým",(IF(D84&lt;1,"Neplatný tým","")))))))))</f>
        <v>Img3</v>
      </c>
      <c r="L89" s="140"/>
      <c r="M89" s="29"/>
      <c r="N89" s="141" t="str">
        <f>IF(F84="s",N88,(IF(M89=1,'Hlavní seznam'!$L$20,(IF(M89=2,'Hlavní seznam'!$L$21,(IF(M89=3,'Hlavní seznam'!$L$22,(IF(M89=4,'Hlavní seznam'!$L$23,(IF(M89=5,'Hlavní seznam'!$L$24,(IF(M89=6,'Hlavní seznam'!$L$25,(IF(M89=7,'Hlavní seznam'!$L$26,(IF(M89=8,'Hlavní seznam'!$L$27,(IF(M89=9,'Hlavní seznam'!$L$28,("neplatná volba"))))))))))))))))))))</f>
        <v>neplatná volba</v>
      </c>
      <c r="O89" s="141"/>
      <c r="P89" s="138"/>
      <c r="Q89" s="138"/>
      <c r="R89" s="139"/>
      <c r="T89" s="30" t="str">
        <f>IF(N89&lt;&gt;"neplatná volba","",(CONCATENATE(K89," nemá zvolenu frakci")))</f>
        <v>Img3 nemá zvolenu frakci</v>
      </c>
      <c r="U89" s="3"/>
      <c r="V89" s="24">
        <v>1</v>
      </c>
      <c r="W89" s="24">
        <v>3</v>
      </c>
      <c r="X89" s="20">
        <f>Z83</f>
        <v>2</v>
      </c>
      <c r="Y89" s="20">
        <f>Z86</f>
        <v>0</v>
      </c>
      <c r="Z89" s="25">
        <f t="shared" ref="Z89:Z90" si="17">IF((X89+Y89)=2,1,0)</f>
        <v>1</v>
      </c>
      <c r="AA89" s="26">
        <f>IF(Z89=1,P83,0)</f>
        <v>6.9444444444444198E-3</v>
      </c>
      <c r="AB89" s="24">
        <v>2</v>
      </c>
      <c r="AC89" s="25">
        <f>IF(AB89=(IF(M83=1,D83,(IF(M84=1,D84,"")))),1,0)</f>
        <v>0</v>
      </c>
    </row>
    <row r="90" spans="2:29" ht="15.75" thickBot="1">
      <c r="B90" s="133"/>
      <c r="C90" s="134" t="str">
        <f>IF(U82=9,"",(CONCATENATE(T82," &amp; ",T83," &amp; ",T84," &amp; ",T85," &amp; ",T86," &amp; ",T87," &amp; ",T88," &amp; ",T89," &amp; ",T90)))</f>
        <v xml:space="preserve"> &amp;  &amp;  &amp;  &amp; Img1 nemá zvolenu frakci &amp;  &amp;  &amp; Img3 nemá zvolenu frakci &amp; </v>
      </c>
      <c r="D90" s="135"/>
      <c r="E90" s="135"/>
      <c r="F90" s="136"/>
      <c r="G90" s="135"/>
      <c r="H90" s="135"/>
      <c r="I90" s="135"/>
      <c r="J90" s="135"/>
      <c r="K90" s="135"/>
      <c r="L90" s="135"/>
      <c r="M90" s="136"/>
      <c r="N90" s="135"/>
      <c r="O90" s="135"/>
      <c r="P90" s="135"/>
      <c r="Q90" s="135"/>
      <c r="R90" s="137"/>
      <c r="T90" s="31" t="str">
        <f>IF(D87="neplatný tým","Zadán neplatný tým",(IF(K87="neplatný tým","Zadán neplatný tým","")))</f>
        <v/>
      </c>
      <c r="U90" s="3"/>
      <c r="V90" s="24">
        <v>2</v>
      </c>
      <c r="W90" s="24">
        <v>3</v>
      </c>
      <c r="X90" s="20">
        <f>Z85</f>
        <v>1</v>
      </c>
      <c r="Y90" s="20">
        <f>Z87</f>
        <v>0</v>
      </c>
      <c r="Z90" s="25">
        <f t="shared" si="17"/>
        <v>0</v>
      </c>
      <c r="AA90" s="26">
        <f>IF(Z90=1,P83,0)</f>
        <v>0</v>
      </c>
      <c r="AB90" s="24">
        <v>3</v>
      </c>
      <c r="AC90" s="25">
        <f>IF(AB90=(IF(M83=1,D83,(IF(M84=1,D84,"")))),1,0)</f>
        <v>0</v>
      </c>
    </row>
    <row r="91" spans="2:29" ht="15.75" thickBot="1"/>
    <row r="92" spans="2:29">
      <c r="B92" s="131" t="s">
        <v>49</v>
      </c>
      <c r="C92" s="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144"/>
      <c r="Q92" s="144"/>
      <c r="R92" s="8"/>
      <c r="T92" s="30" t="str">
        <f>IF(D93&lt;&gt;D94,(""),(CONCATENATE("Tým ",D93," hraje proti sobě")))</f>
        <v/>
      </c>
      <c r="U92" s="32">
        <f>COUNTBLANK(T92:T100)</f>
        <v>8</v>
      </c>
      <c r="V92" s="22">
        <v>1</v>
      </c>
      <c r="W92" s="22">
        <v>2</v>
      </c>
      <c r="X92" s="22">
        <f>IF(V92=D93,1,0)</f>
        <v>1</v>
      </c>
      <c r="Y92" s="22">
        <f>IF(W92=D94,1,0)</f>
        <v>1</v>
      </c>
      <c r="Z92" s="22">
        <f>X92+Y92</f>
        <v>2</v>
      </c>
      <c r="AB92" s="23"/>
      <c r="AC92" s="23"/>
    </row>
    <row r="93" spans="2:29" ht="15.75">
      <c r="B93" s="132"/>
      <c r="C93" s="145" t="s">
        <v>13</v>
      </c>
      <c r="D93" s="27">
        <v>1</v>
      </c>
      <c r="E93" s="146" t="s">
        <v>15</v>
      </c>
      <c r="F93" s="45" t="s">
        <v>99</v>
      </c>
      <c r="G93" s="146" t="s">
        <v>17</v>
      </c>
      <c r="H93" s="147">
        <v>2</v>
      </c>
      <c r="I93" s="146" t="str">
        <f>IF(H93=1,'Hlavní seznam'!$G$20,(IF(H93=2,'Hlavní seznam'!$G$21,(IF(H93=3,'Hlavní seznam'!$G$22,(IF(H93=4,'Hlavní seznam'!$G$23,(IF(H93=5,'Hlavní seznam'!$G$24,(IF(H93=6,'Hlavní seznam'!$G$25,("Neplatná volba"))))))))))))</f>
        <v>Tibériové zahrady III</v>
      </c>
      <c r="J93" s="146"/>
      <c r="K93" s="146"/>
      <c r="L93" s="146" t="s">
        <v>14</v>
      </c>
      <c r="M93" s="27">
        <v>1</v>
      </c>
      <c r="N93" s="2" t="s">
        <v>18</v>
      </c>
      <c r="O93" s="28">
        <v>0.67766203703703709</v>
      </c>
      <c r="P93" s="148">
        <f>IF(O93&lt;&gt;"",(IF(O94&lt;&gt;"",(O94-O93),("00:00:00"))),("00:00:00"))</f>
        <v>6.3657407407406996E-3</v>
      </c>
      <c r="Q93" s="149"/>
      <c r="R93" s="9"/>
      <c r="T93" s="30" t="str">
        <f>IF(I93&lt;&gt;"neplatná volba","",("Chybně zvolená mapa"))</f>
        <v/>
      </c>
      <c r="U93" s="3"/>
      <c r="V93" s="22">
        <v>1</v>
      </c>
      <c r="W93" s="22">
        <v>3</v>
      </c>
      <c r="X93" s="22">
        <f>IF(V93=D93,1,0)</f>
        <v>1</v>
      </c>
      <c r="Y93" s="22">
        <f>IF(W93=D94,1,0)</f>
        <v>0</v>
      </c>
      <c r="Z93" s="22">
        <f t="shared" ref="Z93:Z97" si="18">X93+Y93</f>
        <v>1</v>
      </c>
      <c r="AB93" s="23"/>
      <c r="AC93" s="23"/>
    </row>
    <row r="94" spans="2:29" ht="15.75">
      <c r="B94" s="132"/>
      <c r="C94" s="145"/>
      <c r="D94" s="27">
        <v>2</v>
      </c>
      <c r="E94" s="146"/>
      <c r="F94" s="45" t="s">
        <v>98</v>
      </c>
      <c r="G94" s="146"/>
      <c r="H94" s="147"/>
      <c r="I94" s="146"/>
      <c r="J94" s="146"/>
      <c r="K94" s="146"/>
      <c r="L94" s="146"/>
      <c r="M94" s="27">
        <v>0</v>
      </c>
      <c r="N94" s="2" t="s">
        <v>19</v>
      </c>
      <c r="O94" s="28">
        <v>0.68402777777777779</v>
      </c>
      <c r="P94" s="149"/>
      <c r="Q94" s="149"/>
      <c r="R94" s="9"/>
      <c r="T94" s="30" t="str">
        <f>IF(G97&lt;&gt;"neplatná volba","",(CONCATENATE(D97," nemá zvolenu frakci")))</f>
        <v/>
      </c>
      <c r="U94" s="3"/>
      <c r="V94" s="22">
        <v>2</v>
      </c>
      <c r="W94" s="22">
        <v>1</v>
      </c>
      <c r="X94" s="22">
        <f>IF(V94=D93,1,0)</f>
        <v>0</v>
      </c>
      <c r="Y94" s="22">
        <f>IF(W94=D94,1,0)</f>
        <v>0</v>
      </c>
      <c r="Z94" s="22">
        <f t="shared" si="18"/>
        <v>0</v>
      </c>
      <c r="AB94" s="23"/>
      <c r="AC94" s="23"/>
    </row>
    <row r="95" spans="2:29">
      <c r="B95" s="132"/>
      <c r="C95" s="4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9"/>
      <c r="T95" s="30" t="str">
        <f>IF(G98&lt;&gt;"neplatná volba","",(CONCATENATE(D98," nemá zvolenu frakci")))</f>
        <v/>
      </c>
      <c r="U95" s="3"/>
      <c r="V95" s="22">
        <v>2</v>
      </c>
      <c r="W95" s="22">
        <v>3</v>
      </c>
      <c r="X95" s="22">
        <f>IF(V95=D93,1,0)</f>
        <v>0</v>
      </c>
      <c r="Y95" s="22">
        <f>IF(W95=D94,1,0)</f>
        <v>0</v>
      </c>
      <c r="Z95" s="22">
        <f t="shared" si="18"/>
        <v>0</v>
      </c>
      <c r="AB95" s="23"/>
      <c r="AC95" s="23"/>
    </row>
    <row r="96" spans="2:29">
      <c r="B96" s="132"/>
      <c r="C96" s="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9"/>
      <c r="T96" s="30" t="str">
        <f>IF(G99&lt;&gt;"neplatná volba","",(CONCATENATE(D99," nemá zvolenu frakci")))</f>
        <v/>
      </c>
      <c r="U96" s="3"/>
      <c r="V96" s="22">
        <v>3</v>
      </c>
      <c r="W96" s="22">
        <v>1</v>
      </c>
      <c r="X96" s="22">
        <f>IF(V96=D93,1,0)</f>
        <v>0</v>
      </c>
      <c r="Y96" s="22">
        <f>IF(W96=D94,1,0)</f>
        <v>0</v>
      </c>
      <c r="Z96" s="22">
        <f t="shared" si="18"/>
        <v>0</v>
      </c>
      <c r="AB96" s="23"/>
      <c r="AC96" s="23"/>
    </row>
    <row r="97" spans="2:29" ht="15.75">
      <c r="B97" s="132"/>
      <c r="C97" s="142" t="str">
        <f>CONCATENATE("Hráči v týmu ",D93)</f>
        <v>Hráči v týmu 1</v>
      </c>
      <c r="D97" s="140" t="str">
        <f>IF(D93=1,'Hlavní seznam'!$C$4,(IF(D93=2,'Hlavní seznam'!$H$4,(IF(D93=3,'Hlavní seznam'!$M$4,(IF(D93&gt;3,"Neplatný tým",(IF(D93&lt;1,"Neplatný tým","")))))))))</f>
        <v>Hajzl</v>
      </c>
      <c r="E97" s="140"/>
      <c r="F97" s="27">
        <v>9</v>
      </c>
      <c r="G97" s="141" t="str">
        <f>IF(F97=1,'Hlavní seznam'!$L$20,(IF(F97=2,'Hlavní seznam'!$L$21,(IF(F97=3,'Hlavní seznam'!$L$22,(IF(F97=4,'Hlavní seznam'!$L$23,(IF(F97=5,'Hlavní seznam'!$L$24,(IF(F97=6,'Hlavní seznam'!$L$25,(IF(F97=7,'Hlavní seznam'!$L$26,(IF(F97=8,'Hlavní seznam'!$L$27,(IF(F97=9,'Hlavní seznam'!$L$28,("neplatná volba"))))))))))))))))))</f>
        <v>Poutník 59</v>
      </c>
      <c r="H97" s="141"/>
      <c r="I97" s="2"/>
      <c r="J97" s="143" t="str">
        <f>CONCATENATE("Hráči v týmu ",D94)</f>
        <v>Hráči v týmu 2</v>
      </c>
      <c r="K97" s="140" t="str">
        <f>IF(D94=1,'Hlavní seznam'!$C$4,(IF(D94=2,'Hlavní seznam'!$H$4,(IF(D94=3,'Hlavní seznam'!$M$4,(IF(D94&gt;3,"Neplatný tým",(IF(D94&lt;1,"Neplatný tým","")))))))))</f>
        <v>Chose666 / PC</v>
      </c>
      <c r="L97" s="140"/>
      <c r="M97" s="27">
        <v>9</v>
      </c>
      <c r="N97" s="141" t="str">
        <f>IF(M97=1,'Hlavní seznam'!$L$20,(IF(M97=2,'Hlavní seznam'!$L$21,(IF(M97=3,'Hlavní seznam'!$L$22,(IF(M97=4,'Hlavní seznam'!$L$23,(IF(M97=5,'Hlavní seznam'!$L$24,(IF(M97=6,'Hlavní seznam'!$L$25,(IF(M97=7,'Hlavní seznam'!$L$26,(IF(M97=8,'Hlavní seznam'!$L$27,(IF(M97=9,'Hlavní seznam'!$L$28,("neplatná volba"))))))))))))))))))</f>
        <v>Poutník 59</v>
      </c>
      <c r="O97" s="141"/>
      <c r="P97" s="138" t="str">
        <f>IF((M93+M94)&lt;&gt;0,"Hra odehrána",(IF(U92=9,"Hra může začít","Hra nemůže ještě začít")))</f>
        <v>Hra odehrána</v>
      </c>
      <c r="Q97" s="138"/>
      <c r="R97" s="139"/>
      <c r="T97" s="30" t="str">
        <f>IF(N97&lt;&gt;"neplatná volba","",(CONCATENATE(K97," nemá zvolenu frakci")))</f>
        <v/>
      </c>
      <c r="U97" s="3"/>
      <c r="V97" s="22">
        <v>3</v>
      </c>
      <c r="W97" s="22">
        <v>2</v>
      </c>
      <c r="X97" s="22">
        <f>IF(V97=D93,1,0)</f>
        <v>0</v>
      </c>
      <c r="Y97" s="22">
        <f>IF(W97=D94,1,0)</f>
        <v>1</v>
      </c>
      <c r="Z97" s="22">
        <f t="shared" si="18"/>
        <v>1</v>
      </c>
      <c r="AB97" s="23"/>
      <c r="AC97" s="23" t="s">
        <v>25</v>
      </c>
    </row>
    <row r="98" spans="2:29" ht="15.75">
      <c r="B98" s="132"/>
      <c r="C98" s="142"/>
      <c r="D98" s="140" t="str">
        <f>IF(D93=1,'Hlavní seznam'!$C$6,(IF(D93=2,'Hlavní seznam'!$H$6,(IF(D93=3,'Hlavní seznam'!$M$6,(IF(D93&gt;3,"Neplatný tým",(IF(D93&lt;1,"Neplatný tým","")))))))))</f>
        <v>Ereian</v>
      </c>
      <c r="E98" s="140"/>
      <c r="F98" s="27"/>
      <c r="G98" s="141" t="str">
        <f>IF(F93="s",$G$7,(IF(F98=1,'Hlavní seznam'!$L$20,(IF(F98=2,'Hlavní seznam'!$L$21,(IF(F98=3,'Hlavní seznam'!$L$22,(IF(F98=4,'Hlavní seznam'!$L$23,(IF(F98=5,'Hlavní seznam'!$L$24,(IF(F98=6,'Hlavní seznam'!$L$25,(IF(F98=7,'Hlavní seznam'!$L$26,(IF(F98=8,'Hlavní seznam'!$L$27,(IF(F98=9,'Hlavní seznam'!$L$28,("neplatná volba"))))))))))))))))))))</f>
        <v>Poutník 59</v>
      </c>
      <c r="H98" s="141"/>
      <c r="I98" s="2"/>
      <c r="J98" s="143"/>
      <c r="K98" s="140" t="str">
        <f>IF(D94=1,'Hlavní seznam'!$C$6,(IF(D94=2,'Hlavní seznam'!$H$6,(IF(D94=3,'Hlavní seznam'!$M$6,(IF(D94&gt;3,"Neplatný tým",(IF(D94&lt;1,"Neplatný tým","")))))))))</f>
        <v>MarasGuru</v>
      </c>
      <c r="L98" s="140"/>
      <c r="M98" s="27">
        <v>5</v>
      </c>
      <c r="N98" s="141" t="str">
        <f>IF(F94="s",N97,(IF(M98=1,'Hlavní seznam'!$L$20,(IF(M98=2,'Hlavní seznam'!$L$21,(IF(M98=3,'Hlavní seznam'!$L$22,(IF(M98=4,'Hlavní seznam'!$L$23,(IF(M98=5,'Hlavní seznam'!$L$24,(IF(M98=6,'Hlavní seznam'!$L$25,(IF(M98=7,'Hlavní seznam'!$L$26,(IF(M98=8,'Hlavní seznam'!$L$27,(IF(M98=9,'Hlavní seznam'!$L$28,("neplatná volba"))))))))))))))))))))</f>
        <v>Černá ruka</v>
      </c>
      <c r="O98" s="141"/>
      <c r="P98" s="138"/>
      <c r="Q98" s="138"/>
      <c r="R98" s="139"/>
      <c r="T98" s="30" t="str">
        <f>IF(N98&lt;&gt;"neplatná volba","",(CONCATENATE(K98," nemá zvolenu frakci")))</f>
        <v/>
      </c>
      <c r="U98" s="3"/>
      <c r="V98" s="24">
        <v>1</v>
      </c>
      <c r="W98" s="24">
        <v>2</v>
      </c>
      <c r="X98" s="20">
        <f>Z92</f>
        <v>2</v>
      </c>
      <c r="Y98" s="20">
        <f>Z94</f>
        <v>0</v>
      </c>
      <c r="Z98" s="25">
        <f>IF((X98+Y98)=2,1,0)</f>
        <v>1</v>
      </c>
      <c r="AA98" s="26">
        <f>IF(Z98=1,P93,0)</f>
        <v>6.3657407407406996E-3</v>
      </c>
      <c r="AB98" s="24">
        <v>1</v>
      </c>
      <c r="AC98" s="25">
        <f>IF(AB98=(IF(M93=1,D93,(IF(M94=1,D94,"")))),1,0)</f>
        <v>1</v>
      </c>
    </row>
    <row r="99" spans="2:29" ht="16.5" thickBot="1">
      <c r="B99" s="132"/>
      <c r="C99" s="142"/>
      <c r="D99" s="140" t="str">
        <f>IF(D93=1,'Hlavní seznam'!$C$8,(IF(D93=2,'Hlavní seznam'!$H$8,(IF(D93=3,'Hlavní seznam'!$M$8,(IF(D93&gt;3,"Neplatný tým",(IF(D93&lt;1,"Neplatný tým","")))))))))</f>
        <v>Img1</v>
      </c>
      <c r="E99" s="140"/>
      <c r="F99" s="29"/>
      <c r="G99" s="141" t="str">
        <f>IF(F93="s",$G$7,(IF(F99=1,'Hlavní seznam'!$L$20,(IF(F99=2,'Hlavní seznam'!$L$21,(IF(F99=3,'Hlavní seznam'!$L$22,(IF(F99=4,'Hlavní seznam'!$L$23,(IF(F99=5,'Hlavní seznam'!$L$24,(IF(F99=6,'Hlavní seznam'!$L$25,(IF(F99=7,'Hlavní seznam'!$L$26,(IF(F99=8,'Hlavní seznam'!$L$27,(IF(F99=9,'Hlavní seznam'!$L$28,("neplatná volba"))))))))))))))))))))</f>
        <v>Poutník 59</v>
      </c>
      <c r="H99" s="141"/>
      <c r="I99" s="2"/>
      <c r="J99" s="143"/>
      <c r="K99" s="140" t="str">
        <f>IF(D94=1,'Hlavní seznam'!$C$8,(IF(D94=2,'Hlavní seznam'!$H$8,(IF(D94=3,'Hlavní seznam'!$M$8,(IF(D94&gt;3,"Neplatný tým",(IF(D94&lt;1,"Neplatný tým","")))))))))</f>
        <v>Img2</v>
      </c>
      <c r="L99" s="140"/>
      <c r="M99" s="29"/>
      <c r="N99" s="141" t="str">
        <f>IF(F94="s",N98,(IF(M99=1,'Hlavní seznam'!$L$20,(IF(M99=2,'Hlavní seznam'!$L$21,(IF(M99=3,'Hlavní seznam'!$L$22,(IF(M99=4,'Hlavní seznam'!$L$23,(IF(M99=5,'Hlavní seznam'!$L$24,(IF(M99=6,'Hlavní seznam'!$L$25,(IF(M99=7,'Hlavní seznam'!$L$26,(IF(M99=8,'Hlavní seznam'!$L$27,(IF(M99=9,'Hlavní seznam'!$L$28,("neplatná volba"))))))))))))))))))))</f>
        <v>neplatná volba</v>
      </c>
      <c r="O99" s="141"/>
      <c r="P99" s="138"/>
      <c r="Q99" s="138"/>
      <c r="R99" s="139"/>
      <c r="T99" s="30" t="str">
        <f>IF(N99&lt;&gt;"neplatná volba","",(CONCATENATE(K99," nemá zvolenu frakci")))</f>
        <v>Img2 nemá zvolenu frakci</v>
      </c>
      <c r="U99" s="3"/>
      <c r="V99" s="24">
        <v>1</v>
      </c>
      <c r="W99" s="24">
        <v>3</v>
      </c>
      <c r="X99" s="20">
        <f>Z93</f>
        <v>1</v>
      </c>
      <c r="Y99" s="20">
        <f>Z96</f>
        <v>0</v>
      </c>
      <c r="Z99" s="25">
        <f t="shared" ref="Z99:Z100" si="19">IF((X99+Y99)=2,1,0)</f>
        <v>0</v>
      </c>
      <c r="AA99" s="26">
        <f>IF(Z99=1,P93,0)</f>
        <v>0</v>
      </c>
      <c r="AB99" s="24">
        <v>2</v>
      </c>
      <c r="AC99" s="25">
        <f>IF(AB99=(IF(M93=1,D93,(IF(M94=1,D94,"")))),1,0)</f>
        <v>0</v>
      </c>
    </row>
    <row r="100" spans="2:29" ht="15.75" thickBot="1">
      <c r="B100" s="133"/>
      <c r="C100" s="134" t="str">
        <f>IF(U92=9,"",(CONCATENATE(T92," &amp; ",T93," &amp; ",T94," &amp; ",T95," &amp; ",T96," &amp; ",T97," &amp; ",T98," &amp; ",T99," &amp; ",T100)))</f>
        <v xml:space="preserve"> &amp;  &amp;  &amp;  &amp;  &amp;  &amp;  &amp; Img2 nemá zvolenu frakci &amp; </v>
      </c>
      <c r="D100" s="135"/>
      <c r="E100" s="135"/>
      <c r="F100" s="136"/>
      <c r="G100" s="135"/>
      <c r="H100" s="135"/>
      <c r="I100" s="135"/>
      <c r="J100" s="135"/>
      <c r="K100" s="135"/>
      <c r="L100" s="135"/>
      <c r="M100" s="136"/>
      <c r="N100" s="135"/>
      <c r="O100" s="135"/>
      <c r="P100" s="135"/>
      <c r="Q100" s="135"/>
      <c r="R100" s="137"/>
      <c r="T100" s="31" t="str">
        <f>IF(D97="neplatný tým","Zadán neplatný tým",(IF(K97="neplatný tým","Zadán neplatný tým","")))</f>
        <v/>
      </c>
      <c r="U100" s="3"/>
      <c r="V100" s="24">
        <v>2</v>
      </c>
      <c r="W100" s="24">
        <v>3</v>
      </c>
      <c r="X100" s="20">
        <f>Z95</f>
        <v>0</v>
      </c>
      <c r="Y100" s="20">
        <f>Z97</f>
        <v>1</v>
      </c>
      <c r="Z100" s="25">
        <f t="shared" si="19"/>
        <v>0</v>
      </c>
      <c r="AA100" s="26">
        <f>IF(Z100=1,P93,0)</f>
        <v>0</v>
      </c>
      <c r="AB100" s="24">
        <v>3</v>
      </c>
      <c r="AC100" s="25">
        <f>IF(AB100=(IF(M93=1,D93,(IF(M94=1,D94,"")))),1,0)</f>
        <v>0</v>
      </c>
    </row>
    <row r="101" spans="2:29" ht="15.75" thickBot="1"/>
    <row r="102" spans="2:29">
      <c r="B102" s="131" t="s">
        <v>50</v>
      </c>
      <c r="C102" s="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144"/>
      <c r="Q102" s="144"/>
      <c r="R102" s="8"/>
      <c r="T102" s="30" t="str">
        <f>IF(D103&lt;&gt;D104,(""),(CONCATENATE("Tým ",D103," hraje proti sobě")))</f>
        <v/>
      </c>
      <c r="U102" s="32">
        <f>COUNTBLANK(T102:T110)</f>
        <v>8</v>
      </c>
      <c r="V102" s="22">
        <v>1</v>
      </c>
      <c r="W102" s="22">
        <v>2</v>
      </c>
      <c r="X102" s="22">
        <f>IF(V102=D103,1,0)</f>
        <v>1</v>
      </c>
      <c r="Y102" s="22">
        <f>IF(W102=D104,1,0)</f>
        <v>0</v>
      </c>
      <c r="Z102" s="22">
        <f>X102+Y102</f>
        <v>1</v>
      </c>
      <c r="AB102" s="23"/>
      <c r="AC102" s="23"/>
    </row>
    <row r="103" spans="2:29" ht="15.75">
      <c r="B103" s="132"/>
      <c r="C103" s="145" t="s">
        <v>13</v>
      </c>
      <c r="D103" s="27">
        <v>1</v>
      </c>
      <c r="E103" s="146" t="s">
        <v>15</v>
      </c>
      <c r="F103" s="45" t="s">
        <v>98</v>
      </c>
      <c r="G103" s="146" t="s">
        <v>17</v>
      </c>
      <c r="H103" s="147">
        <v>4</v>
      </c>
      <c r="I103" s="146" t="str">
        <f>IF(H103=1,'Hlavní seznam'!$G$20,(IF(H103=2,'Hlavní seznam'!$G$21,(IF(H103=3,'Hlavní seznam'!$G$22,(IF(H103=4,'Hlavní seznam'!$G$23,(IF(H103=5,'Hlavní seznam'!$G$24,(IF(H103=6,'Hlavní seznam'!$G$25,("Neplatná volba"))))))))))))</f>
        <v>Běsnění v červené zóně</v>
      </c>
      <c r="J103" s="146"/>
      <c r="K103" s="146"/>
      <c r="L103" s="146" t="s">
        <v>14</v>
      </c>
      <c r="M103" s="27">
        <v>1</v>
      </c>
      <c r="N103" s="2" t="s">
        <v>18</v>
      </c>
      <c r="O103" s="28">
        <v>0.69444444444444453</v>
      </c>
      <c r="P103" s="148">
        <f>IF(O103&lt;&gt;"",(IF(O104&lt;&gt;"",(O104-O103),("00:00:00"))),("00:00:00"))</f>
        <v>6.9444444444443088E-3</v>
      </c>
      <c r="Q103" s="149"/>
      <c r="R103" s="9"/>
      <c r="T103" s="30" t="str">
        <f>IF(I103&lt;&gt;"neplatná volba","",("Chybně zvolená mapa"))</f>
        <v/>
      </c>
      <c r="U103" s="3"/>
      <c r="V103" s="22">
        <v>1</v>
      </c>
      <c r="W103" s="22">
        <v>3</v>
      </c>
      <c r="X103" s="22">
        <f>IF(V103=D103,1,0)</f>
        <v>1</v>
      </c>
      <c r="Y103" s="22">
        <f>IF(W103=D104,1,0)</f>
        <v>1</v>
      </c>
      <c r="Z103" s="22">
        <f t="shared" ref="Z103:Z107" si="20">X103+Y103</f>
        <v>2</v>
      </c>
      <c r="AB103" s="23"/>
      <c r="AC103" s="23"/>
    </row>
    <row r="104" spans="2:29" ht="15.75">
      <c r="B104" s="132"/>
      <c r="C104" s="145"/>
      <c r="D104" s="27">
        <v>3</v>
      </c>
      <c r="E104" s="146"/>
      <c r="F104" s="45" t="s">
        <v>99</v>
      </c>
      <c r="G104" s="146"/>
      <c r="H104" s="147"/>
      <c r="I104" s="146"/>
      <c r="J104" s="146"/>
      <c r="K104" s="146"/>
      <c r="L104" s="146"/>
      <c r="M104" s="27">
        <v>0</v>
      </c>
      <c r="N104" s="2" t="s">
        <v>19</v>
      </c>
      <c r="O104" s="28">
        <v>0.70138888888888884</v>
      </c>
      <c r="P104" s="149"/>
      <c r="Q104" s="149"/>
      <c r="R104" s="9"/>
      <c r="T104" s="30" t="str">
        <f>IF(G107&lt;&gt;"neplatná volba","",(CONCATENATE(D107," nemá zvolenu frakci")))</f>
        <v/>
      </c>
      <c r="U104" s="3"/>
      <c r="V104" s="22">
        <v>2</v>
      </c>
      <c r="W104" s="22">
        <v>1</v>
      </c>
      <c r="X104" s="22">
        <f>IF(V104=D103,1,0)</f>
        <v>0</v>
      </c>
      <c r="Y104" s="22">
        <f>IF(W104=D104,1,0)</f>
        <v>0</v>
      </c>
      <c r="Z104" s="22">
        <f t="shared" si="20"/>
        <v>0</v>
      </c>
      <c r="AB104" s="23"/>
      <c r="AC104" s="23"/>
    </row>
    <row r="105" spans="2:29">
      <c r="B105" s="132"/>
      <c r="C105" s="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9"/>
      <c r="T105" s="30" t="str">
        <f>IF(G108&lt;&gt;"neplatná volba","",(CONCATENATE(D108," nemá zvolenu frakci")))</f>
        <v/>
      </c>
      <c r="U105" s="3"/>
      <c r="V105" s="22">
        <v>2</v>
      </c>
      <c r="W105" s="22">
        <v>3</v>
      </c>
      <c r="X105" s="22">
        <f>IF(V105=D103,1,0)</f>
        <v>0</v>
      </c>
      <c r="Y105" s="22">
        <f>IF(W105=D104,1,0)</f>
        <v>1</v>
      </c>
      <c r="Z105" s="22">
        <f t="shared" si="20"/>
        <v>1</v>
      </c>
      <c r="AB105" s="23"/>
      <c r="AC105" s="23"/>
    </row>
    <row r="106" spans="2:29">
      <c r="B106" s="132"/>
      <c r="C106" s="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9"/>
      <c r="T106" s="30" t="str">
        <f>IF(G109&lt;&gt;"neplatná volba","",(CONCATENATE(D109," nemá zvolenu frakci")))</f>
        <v>Img1 nemá zvolenu frakci</v>
      </c>
      <c r="U106" s="3"/>
      <c r="V106" s="22">
        <v>3</v>
      </c>
      <c r="W106" s="22">
        <v>1</v>
      </c>
      <c r="X106" s="22">
        <f>IF(V106=D103,1,0)</f>
        <v>0</v>
      </c>
      <c r="Y106" s="22">
        <f>IF(W106=D104,1,0)</f>
        <v>0</v>
      </c>
      <c r="Z106" s="22">
        <f t="shared" si="20"/>
        <v>0</v>
      </c>
      <c r="AB106" s="23"/>
      <c r="AC106" s="23"/>
    </row>
    <row r="107" spans="2:29" ht="15.75">
      <c r="B107" s="132"/>
      <c r="C107" s="142" t="str">
        <f>CONCATENATE("Hráči v týmu ",D103)</f>
        <v>Hráči v týmu 1</v>
      </c>
      <c r="D107" s="140" t="str">
        <f>IF(D103=1,'Hlavní seznam'!$C$4,(IF(D103=2,'Hlavní seznam'!$H$4,(IF(D103=3,'Hlavní seznam'!$M$4,(IF(D103&gt;3,"Neplatný tým",(IF(D103&lt;1,"Neplatný tým","")))))))))</f>
        <v>Hajzl</v>
      </c>
      <c r="E107" s="140"/>
      <c r="F107" s="27">
        <v>5</v>
      </c>
      <c r="G107" s="141" t="str">
        <f>IF(F107=1,'Hlavní seznam'!$L$20,(IF(F107=2,'Hlavní seznam'!$L$21,(IF(F107=3,'Hlavní seznam'!$L$22,(IF(F107=4,'Hlavní seznam'!$L$23,(IF(F107=5,'Hlavní seznam'!$L$24,(IF(F107=6,'Hlavní seznam'!$L$25,(IF(F107=7,'Hlavní seznam'!$L$26,(IF(F107=8,'Hlavní seznam'!$L$27,(IF(F107=9,'Hlavní seznam'!$L$28,("neplatná volba"))))))))))))))))))</f>
        <v>Černá ruka</v>
      </c>
      <c r="H107" s="141"/>
      <c r="I107" s="2"/>
      <c r="J107" s="143" t="str">
        <f>CONCATENATE("Hráči v týmu ",D104)</f>
        <v>Hráči v týmu 3</v>
      </c>
      <c r="K107" s="140" t="str">
        <f>IF(D104=1,'Hlavní seznam'!$C$4,(IF(D104=2,'Hlavní seznam'!$H$4,(IF(D104=3,'Hlavní seznam'!$M$4,(IF(D104&gt;3,"Neplatný tým",(IF(D104&lt;1,"Neplatný tým","")))))))))</f>
        <v>Hopkync</v>
      </c>
      <c r="L107" s="140"/>
      <c r="M107" s="27">
        <v>1</v>
      </c>
      <c r="N107" s="141" t="str">
        <f>IF(M107=1,'Hlavní seznam'!$L$20,(IF(M107=2,'Hlavní seznam'!$L$21,(IF(M107=3,'Hlavní seznam'!$L$22,(IF(M107=4,'Hlavní seznam'!$L$23,(IF(M107=5,'Hlavní seznam'!$L$24,(IF(M107=6,'Hlavní seznam'!$L$25,(IF(M107=7,'Hlavní seznam'!$L$26,(IF(M107=8,'Hlavní seznam'!$L$27,(IF(M107=9,'Hlavní seznam'!$L$28,("neplatná volba"))))))))))))))))))</f>
        <v>GDI</v>
      </c>
      <c r="O107" s="141"/>
      <c r="P107" s="138" t="str">
        <f>IF((M103+M104)&lt;&gt;0,"Hra odehrána",(IF(U102=9,"Hra může začít","Hra nemůže ještě začít")))</f>
        <v>Hra odehrána</v>
      </c>
      <c r="Q107" s="138"/>
      <c r="R107" s="139"/>
      <c r="T107" s="30" t="str">
        <f>IF(N107&lt;&gt;"neplatná volba","",(CONCATENATE(K107," nemá zvolenu frakci")))</f>
        <v/>
      </c>
      <c r="U107" s="3"/>
      <c r="V107" s="22">
        <v>3</v>
      </c>
      <c r="W107" s="22">
        <v>2</v>
      </c>
      <c r="X107" s="22">
        <f>IF(V107=D103,1,0)</f>
        <v>0</v>
      </c>
      <c r="Y107" s="22">
        <f>IF(W107=D104,1,0)</f>
        <v>0</v>
      </c>
      <c r="Z107" s="22">
        <f t="shared" si="20"/>
        <v>0</v>
      </c>
      <c r="AB107" s="23"/>
      <c r="AC107" s="23" t="s">
        <v>25</v>
      </c>
    </row>
    <row r="108" spans="2:29" ht="15.75">
      <c r="B108" s="132"/>
      <c r="C108" s="142"/>
      <c r="D108" s="140" t="str">
        <f>IF(D103=1,'Hlavní seznam'!$C$6,(IF(D103=2,'Hlavní seznam'!$H$6,(IF(D103=3,'Hlavní seznam'!$M$6,(IF(D103&gt;3,"Neplatný tým",(IF(D103&lt;1,"Neplatný tým","")))))))))</f>
        <v>Ereian</v>
      </c>
      <c r="E108" s="140"/>
      <c r="F108" s="27">
        <v>1</v>
      </c>
      <c r="G108" s="141" t="str">
        <f>IF(F103="s",$G$7,(IF(F108=1,'Hlavní seznam'!$L$20,(IF(F108=2,'Hlavní seznam'!$L$21,(IF(F108=3,'Hlavní seznam'!$L$22,(IF(F108=4,'Hlavní seznam'!$L$23,(IF(F108=5,'Hlavní seznam'!$L$24,(IF(F108=6,'Hlavní seznam'!$L$25,(IF(F108=7,'Hlavní seznam'!$L$26,(IF(F108=8,'Hlavní seznam'!$L$27,(IF(F108=9,'Hlavní seznam'!$L$28,("neplatná volba"))))))))))))))))))))</f>
        <v>GDI</v>
      </c>
      <c r="H108" s="141"/>
      <c r="I108" s="2"/>
      <c r="J108" s="143"/>
      <c r="K108" s="140" t="str">
        <f>IF(D104=1,'Hlavní seznam'!$C$6,(IF(D104=2,'Hlavní seznam'!$H$6,(IF(D104=3,'Hlavní seznam'!$M$6,(IF(D104&gt;3,"Neplatný tým",(IF(D104&lt;1,"Neplatný tým","")))))))))</f>
        <v>Dave.D</v>
      </c>
      <c r="L108" s="140"/>
      <c r="M108" s="27"/>
      <c r="N108" s="141" t="str">
        <f>IF(F104="s",N107,(IF(M108=1,'Hlavní seznam'!$L$20,(IF(M108=2,'Hlavní seznam'!$L$21,(IF(M108=3,'Hlavní seznam'!$L$22,(IF(M108=4,'Hlavní seznam'!$L$23,(IF(M108=5,'Hlavní seznam'!$L$24,(IF(M108=6,'Hlavní seznam'!$L$25,(IF(M108=7,'Hlavní seznam'!$L$26,(IF(M108=8,'Hlavní seznam'!$L$27,(IF(M108=9,'Hlavní seznam'!$L$28,("neplatná volba"))))))))))))))))))))</f>
        <v>GDI</v>
      </c>
      <c r="O108" s="141"/>
      <c r="P108" s="138"/>
      <c r="Q108" s="138"/>
      <c r="R108" s="139"/>
      <c r="T108" s="30" t="str">
        <f>IF(N108&lt;&gt;"neplatná volba","",(CONCATENATE(K108," nemá zvolenu frakci")))</f>
        <v/>
      </c>
      <c r="U108" s="3"/>
      <c r="V108" s="24">
        <v>1</v>
      </c>
      <c r="W108" s="24">
        <v>2</v>
      </c>
      <c r="X108" s="20">
        <f>Z102</f>
        <v>1</v>
      </c>
      <c r="Y108" s="20">
        <f>Z104</f>
        <v>0</v>
      </c>
      <c r="Z108" s="25">
        <f>IF((X108+Y108)=2,1,0)</f>
        <v>0</v>
      </c>
      <c r="AA108" s="26">
        <f>IF(Z108=1,P103,0)</f>
        <v>0</v>
      </c>
      <c r="AB108" s="24">
        <v>1</v>
      </c>
      <c r="AC108" s="25">
        <f>IF(AB108=(IF(M103=1,D103,(IF(M104=1,D104,"")))),1,0)</f>
        <v>1</v>
      </c>
    </row>
    <row r="109" spans="2:29" ht="16.5" thickBot="1">
      <c r="B109" s="132"/>
      <c r="C109" s="142"/>
      <c r="D109" s="140" t="str">
        <f>IF(D103=1,'Hlavní seznam'!$C$8,(IF(D103=2,'Hlavní seznam'!$H$8,(IF(D103=3,'Hlavní seznam'!$M$8,(IF(D103&gt;3,"Neplatný tým",(IF(D103&lt;1,"Neplatný tým","")))))))))</f>
        <v>Img1</v>
      </c>
      <c r="E109" s="140"/>
      <c r="F109" s="29"/>
      <c r="G109" s="141" t="str">
        <f>IF(F103="s",$G$7,(IF(F109=1,'Hlavní seznam'!$L$20,(IF(F109=2,'Hlavní seznam'!$L$21,(IF(F109=3,'Hlavní seznam'!$L$22,(IF(F109=4,'Hlavní seznam'!$L$23,(IF(F109=5,'Hlavní seznam'!$L$24,(IF(F109=6,'Hlavní seznam'!$L$25,(IF(F109=7,'Hlavní seznam'!$L$26,(IF(F109=8,'Hlavní seznam'!$L$27,(IF(F109=9,'Hlavní seznam'!$L$28,("neplatná volba"))))))))))))))))))))</f>
        <v>neplatná volba</v>
      </c>
      <c r="H109" s="141"/>
      <c r="I109" s="2"/>
      <c r="J109" s="143"/>
      <c r="K109" s="140" t="str">
        <f>IF(D104=1,'Hlavní seznam'!$C$8,(IF(D104=2,'Hlavní seznam'!$H$8,(IF(D104=3,'Hlavní seznam'!$M$8,(IF(D104&gt;3,"Neplatný tým",(IF(D104&lt;1,"Neplatný tým","")))))))))</f>
        <v>Img3</v>
      </c>
      <c r="L109" s="140"/>
      <c r="M109" s="29"/>
      <c r="N109" s="141" t="str">
        <f>IF(F104="s",N108,(IF(M109=1,'Hlavní seznam'!$L$20,(IF(M109=2,'Hlavní seznam'!$L$21,(IF(M109=3,'Hlavní seznam'!$L$22,(IF(M109=4,'Hlavní seznam'!$L$23,(IF(M109=5,'Hlavní seznam'!$L$24,(IF(M109=6,'Hlavní seznam'!$L$25,(IF(M109=7,'Hlavní seznam'!$L$26,(IF(M109=8,'Hlavní seznam'!$L$27,(IF(M109=9,'Hlavní seznam'!$L$28,("neplatná volba"))))))))))))))))))))</f>
        <v>GDI</v>
      </c>
      <c r="O109" s="141"/>
      <c r="P109" s="138"/>
      <c r="Q109" s="138"/>
      <c r="R109" s="139"/>
      <c r="T109" s="30" t="str">
        <f>IF(N109&lt;&gt;"neplatná volba","",(CONCATENATE(K109," nemá zvolenu frakci")))</f>
        <v/>
      </c>
      <c r="U109" s="3"/>
      <c r="V109" s="24">
        <v>1</v>
      </c>
      <c r="W109" s="24">
        <v>3</v>
      </c>
      <c r="X109" s="20">
        <f>Z103</f>
        <v>2</v>
      </c>
      <c r="Y109" s="20">
        <f>Z106</f>
        <v>0</v>
      </c>
      <c r="Z109" s="25">
        <f t="shared" ref="Z109:Z110" si="21">IF((X109+Y109)=2,1,0)</f>
        <v>1</v>
      </c>
      <c r="AA109" s="26">
        <f>IF(Z109=1,P103,0)</f>
        <v>6.9444444444443088E-3</v>
      </c>
      <c r="AB109" s="24">
        <v>2</v>
      </c>
      <c r="AC109" s="25">
        <f>IF(AB109=(IF(M103=1,D103,(IF(M104=1,D104,"")))),1,0)</f>
        <v>0</v>
      </c>
    </row>
    <row r="110" spans="2:29" ht="15.75" thickBot="1">
      <c r="B110" s="133"/>
      <c r="C110" s="134" t="str">
        <f>IF(U102=9,"",(CONCATENATE(T102," &amp; ",T103," &amp; ",T104," &amp; ",T105," &amp; ",T106," &amp; ",T107," &amp; ",T108," &amp; ",T109," &amp; ",T110)))</f>
        <v xml:space="preserve"> &amp;  &amp;  &amp;  &amp; Img1 nemá zvolenu frakci &amp;  &amp;  &amp;  &amp; </v>
      </c>
      <c r="D110" s="135"/>
      <c r="E110" s="135"/>
      <c r="F110" s="136"/>
      <c r="G110" s="135"/>
      <c r="H110" s="135"/>
      <c r="I110" s="135"/>
      <c r="J110" s="135"/>
      <c r="K110" s="135"/>
      <c r="L110" s="135"/>
      <c r="M110" s="136"/>
      <c r="N110" s="135"/>
      <c r="O110" s="135"/>
      <c r="P110" s="135"/>
      <c r="Q110" s="135"/>
      <c r="R110" s="137"/>
      <c r="T110" s="31" t="str">
        <f>IF(D107="neplatný tým","Zadán neplatný tým",(IF(K107="neplatný tým","Zadán neplatný tým","")))</f>
        <v/>
      </c>
      <c r="U110" s="3"/>
      <c r="V110" s="24">
        <v>2</v>
      </c>
      <c r="W110" s="24">
        <v>3</v>
      </c>
      <c r="X110" s="20">
        <f>Z105</f>
        <v>1</v>
      </c>
      <c r="Y110" s="20">
        <f>Z107</f>
        <v>0</v>
      </c>
      <c r="Z110" s="25">
        <f t="shared" si="21"/>
        <v>0</v>
      </c>
      <c r="AA110" s="26">
        <f>IF(Z110=1,P103,0)</f>
        <v>0</v>
      </c>
      <c r="AB110" s="24">
        <v>3</v>
      </c>
      <c r="AC110" s="25">
        <f>IF(AB110=(IF(M103=1,D103,(IF(M104=1,D104,"")))),1,0)</f>
        <v>0</v>
      </c>
    </row>
    <row r="111" spans="2:29" ht="15.75" thickBot="1"/>
    <row r="112" spans="2:29">
      <c r="B112" s="131" t="s">
        <v>51</v>
      </c>
      <c r="C112" s="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144"/>
      <c r="Q112" s="144"/>
      <c r="R112" s="8"/>
      <c r="T112" s="30" t="str">
        <f>IF(D113&lt;&gt;D114,(""),(CONCATENATE("Tým ",D113," hraje proti sobě")))</f>
        <v/>
      </c>
      <c r="U112" s="32">
        <f>COUNTBLANK(T112:T120)</f>
        <v>7</v>
      </c>
      <c r="V112" s="22">
        <v>1</v>
      </c>
      <c r="W112" s="22">
        <v>2</v>
      </c>
      <c r="X112" s="22">
        <f>IF(V112=D113,1,0)</f>
        <v>0</v>
      </c>
      <c r="Y112" s="22">
        <f>IF(W112=D114,1,0)</f>
        <v>0</v>
      </c>
      <c r="Z112" s="22">
        <f>X112+Y112</f>
        <v>0</v>
      </c>
      <c r="AB112" s="23"/>
      <c r="AC112" s="23"/>
    </row>
    <row r="113" spans="2:29" ht="15.75">
      <c r="B113" s="132"/>
      <c r="C113" s="145" t="s">
        <v>13</v>
      </c>
      <c r="D113" s="27">
        <v>2</v>
      </c>
      <c r="E113" s="146" t="s">
        <v>15</v>
      </c>
      <c r="F113" s="45" t="s">
        <v>98</v>
      </c>
      <c r="G113" s="146" t="s">
        <v>17</v>
      </c>
      <c r="H113" s="147">
        <v>2</v>
      </c>
      <c r="I113" s="146" t="str">
        <f>IF(H113=1,'Hlavní seznam'!$G$20,(IF(H113=2,'Hlavní seznam'!$G$21,(IF(H113=3,'Hlavní seznam'!$G$22,(IF(H113=4,'Hlavní seznam'!$G$23,(IF(H113=5,'Hlavní seznam'!$G$24,(IF(H113=6,'Hlavní seznam'!$G$25,("Neplatná volba"))))))))))))</f>
        <v>Tibériové zahrady III</v>
      </c>
      <c r="J113" s="146"/>
      <c r="K113" s="146"/>
      <c r="L113" s="146" t="s">
        <v>14</v>
      </c>
      <c r="M113" s="27">
        <v>0</v>
      </c>
      <c r="N113" s="2" t="s">
        <v>18</v>
      </c>
      <c r="O113" s="28">
        <v>0.70624999999999993</v>
      </c>
      <c r="P113" s="148">
        <f>IF(O113&lt;&gt;"",(IF(O114&lt;&gt;"",(O114-O113),("00:00:00"))),("00:00:00"))</f>
        <v>9.5717592592592382E-3</v>
      </c>
      <c r="Q113" s="149"/>
      <c r="R113" s="9"/>
      <c r="T113" s="30" t="str">
        <f>IF(I113&lt;&gt;"neplatná volba","",("Chybně zvolená mapa"))</f>
        <v/>
      </c>
      <c r="U113" s="3"/>
      <c r="V113" s="22">
        <v>1</v>
      </c>
      <c r="W113" s="22">
        <v>3</v>
      </c>
      <c r="X113" s="22">
        <f>IF(V113=D113,1,0)</f>
        <v>0</v>
      </c>
      <c r="Y113" s="22">
        <f>IF(W113=D114,1,0)</f>
        <v>1</v>
      </c>
      <c r="Z113" s="22">
        <f t="shared" ref="Z113:Z117" si="22">X113+Y113</f>
        <v>1</v>
      </c>
      <c r="AB113" s="23"/>
      <c r="AC113" s="23"/>
    </row>
    <row r="114" spans="2:29" ht="15.75">
      <c r="B114" s="132"/>
      <c r="C114" s="145"/>
      <c r="D114" s="27">
        <v>3</v>
      </c>
      <c r="E114" s="146"/>
      <c r="F114" s="45" t="s">
        <v>98</v>
      </c>
      <c r="G114" s="146"/>
      <c r="H114" s="147"/>
      <c r="I114" s="146"/>
      <c r="J114" s="146"/>
      <c r="K114" s="146"/>
      <c r="L114" s="146"/>
      <c r="M114" s="27">
        <v>1</v>
      </c>
      <c r="N114" s="2" t="s">
        <v>19</v>
      </c>
      <c r="O114" s="28">
        <v>0.71582175925925917</v>
      </c>
      <c r="P114" s="149"/>
      <c r="Q114" s="149"/>
      <c r="R114" s="9"/>
      <c r="T114" s="30" t="str">
        <f>IF(G117&lt;&gt;"neplatná volba","",(CONCATENATE(D117," nemá zvolenu frakci")))</f>
        <v/>
      </c>
      <c r="U114" s="3"/>
      <c r="V114" s="22">
        <v>2</v>
      </c>
      <c r="W114" s="22">
        <v>1</v>
      </c>
      <c r="X114" s="22">
        <f>IF(V114=D113,1,0)</f>
        <v>1</v>
      </c>
      <c r="Y114" s="22">
        <f>IF(W114=D114,1,0)</f>
        <v>0</v>
      </c>
      <c r="Z114" s="22">
        <f t="shared" si="22"/>
        <v>1</v>
      </c>
      <c r="AB114" s="23"/>
      <c r="AC114" s="23"/>
    </row>
    <row r="115" spans="2:29">
      <c r="B115" s="132"/>
      <c r="C115" s="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9"/>
      <c r="T115" s="30" t="str">
        <f>IF(G118&lt;&gt;"neplatná volba","",(CONCATENATE(D118," nemá zvolenu frakci")))</f>
        <v/>
      </c>
      <c r="U115" s="3"/>
      <c r="V115" s="22">
        <v>2</v>
      </c>
      <c r="W115" s="22">
        <v>3</v>
      </c>
      <c r="X115" s="22">
        <f>IF(V115=D113,1,0)</f>
        <v>1</v>
      </c>
      <c r="Y115" s="22">
        <f>IF(W115=D114,1,0)</f>
        <v>1</v>
      </c>
      <c r="Z115" s="22">
        <f t="shared" si="22"/>
        <v>2</v>
      </c>
      <c r="AB115" s="23"/>
      <c r="AC115" s="23"/>
    </row>
    <row r="116" spans="2:29">
      <c r="B116" s="132"/>
      <c r="C116" s="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9"/>
      <c r="T116" s="30" t="str">
        <f>IF(G119&lt;&gt;"neplatná volba","",(CONCATENATE(D119," nemá zvolenu frakci")))</f>
        <v>Img2 nemá zvolenu frakci</v>
      </c>
      <c r="U116" s="3"/>
      <c r="V116" s="22">
        <v>3</v>
      </c>
      <c r="W116" s="22">
        <v>1</v>
      </c>
      <c r="X116" s="22">
        <f>IF(V116=D113,1,0)</f>
        <v>0</v>
      </c>
      <c r="Y116" s="22">
        <f>IF(W116=D114,1,0)</f>
        <v>0</v>
      </c>
      <c r="Z116" s="22">
        <f t="shared" si="22"/>
        <v>0</v>
      </c>
      <c r="AB116" s="23"/>
      <c r="AC116" s="23"/>
    </row>
    <row r="117" spans="2:29" ht="15.75">
      <c r="B117" s="132"/>
      <c r="C117" s="142" t="str">
        <f>CONCATENATE("Hráči v týmu ",D113)</f>
        <v>Hráči v týmu 2</v>
      </c>
      <c r="D117" s="140" t="str">
        <f>IF(D113=1,'Hlavní seznam'!$C$4,(IF(D113=2,'Hlavní seznam'!$H$4,(IF(D113=3,'Hlavní seznam'!$M$4,(IF(D113&gt;3,"Neplatný tým",(IF(D113&lt;1,"Neplatný tým","")))))))))</f>
        <v>Chose666 / PC</v>
      </c>
      <c r="E117" s="140"/>
      <c r="F117" s="27">
        <v>2</v>
      </c>
      <c r="G117" s="141" t="str">
        <f>IF(F117=1,'Hlavní seznam'!$L$20,(IF(F117=2,'Hlavní seznam'!$L$21,(IF(F117=3,'Hlavní seznam'!$L$22,(IF(F117=4,'Hlavní seznam'!$L$23,(IF(F117=5,'Hlavní seznam'!$L$24,(IF(F117=6,'Hlavní seznam'!$L$25,(IF(F117=7,'Hlavní seznam'!$L$26,(IF(F117=8,'Hlavní seznam'!$L$27,(IF(F117=9,'Hlavní seznam'!$L$28,("neplatná volba"))))))))))))))))))</f>
        <v>Ocelové drápy</v>
      </c>
      <c r="H117" s="141"/>
      <c r="I117" s="2"/>
      <c r="J117" s="143" t="str">
        <f>CONCATENATE("Hráči v týmu ",D114)</f>
        <v>Hráči v týmu 3</v>
      </c>
      <c r="K117" s="140" t="str">
        <f>IF(D114=1,'Hlavní seznam'!$C$4,(IF(D114=2,'Hlavní seznam'!$H$4,(IF(D114=3,'Hlavní seznam'!$M$4,(IF(D114&gt;3,"Neplatný tým",(IF(D114&lt;1,"Neplatný tým","")))))))))</f>
        <v>Hopkync</v>
      </c>
      <c r="L117" s="140"/>
      <c r="M117" s="27">
        <v>9</v>
      </c>
      <c r="N117" s="141" t="str">
        <f>IF(M117=1,'Hlavní seznam'!$L$20,(IF(M117=2,'Hlavní seznam'!$L$21,(IF(M117=3,'Hlavní seznam'!$L$22,(IF(M117=4,'Hlavní seznam'!$L$23,(IF(M117=5,'Hlavní seznam'!$L$24,(IF(M117=6,'Hlavní seznam'!$L$25,(IF(M117=7,'Hlavní seznam'!$L$26,(IF(M117=8,'Hlavní seznam'!$L$27,(IF(M117=9,'Hlavní seznam'!$L$28,("neplatná volba"))))))))))))))))))</f>
        <v>Poutník 59</v>
      </c>
      <c r="O117" s="141"/>
      <c r="P117" s="138" t="str">
        <f>IF((M113+M114)&lt;&gt;0,"Hra odehrána",(IF(U112=9,"Hra může začít","Hra nemůže ještě začít")))</f>
        <v>Hra odehrána</v>
      </c>
      <c r="Q117" s="138"/>
      <c r="R117" s="139"/>
      <c r="T117" s="30" t="str">
        <f>IF(N117&lt;&gt;"neplatná volba","",(CONCATENATE(K117," nemá zvolenu frakci")))</f>
        <v/>
      </c>
      <c r="U117" s="3"/>
      <c r="V117" s="22">
        <v>3</v>
      </c>
      <c r="W117" s="22">
        <v>2</v>
      </c>
      <c r="X117" s="22">
        <f>IF(V117=D113,1,0)</f>
        <v>0</v>
      </c>
      <c r="Y117" s="22">
        <f>IF(W117=D114,1,0)</f>
        <v>0</v>
      </c>
      <c r="Z117" s="22">
        <f t="shared" si="22"/>
        <v>0</v>
      </c>
      <c r="AB117" s="23"/>
      <c r="AC117" s="23" t="s">
        <v>25</v>
      </c>
    </row>
    <row r="118" spans="2:29" ht="15.75">
      <c r="B118" s="132"/>
      <c r="C118" s="142"/>
      <c r="D118" s="140" t="str">
        <f>IF(D113=1,'Hlavní seznam'!$C$6,(IF(D113=2,'Hlavní seznam'!$H$6,(IF(D113=3,'Hlavní seznam'!$M$6,(IF(D113&gt;3,"Neplatný tým",(IF(D113&lt;1,"Neplatný tým","")))))))))</f>
        <v>MarasGuru</v>
      </c>
      <c r="E118" s="140"/>
      <c r="F118" s="27">
        <v>4</v>
      </c>
      <c r="G118" s="141" t="str">
        <f>IF(F113="s",$G$7,(IF(F118=1,'Hlavní seznam'!$L$20,(IF(F118=2,'Hlavní seznam'!$L$21,(IF(F118=3,'Hlavní seznam'!$L$22,(IF(F118=4,'Hlavní seznam'!$L$23,(IF(F118=5,'Hlavní seznam'!$L$24,(IF(F118=6,'Hlavní seznam'!$L$25,(IF(F118=7,'Hlavní seznam'!$L$26,(IF(F118=8,'Hlavní seznam'!$L$27,(IF(F118=9,'Hlavní seznam'!$L$28,("neplatná volba"))))))))))))))))))))</f>
        <v>NOD</v>
      </c>
      <c r="H118" s="141"/>
      <c r="I118" s="2"/>
      <c r="J118" s="143"/>
      <c r="K118" s="140" t="str">
        <f>IF(D114=1,'Hlavní seznam'!$C$6,(IF(D114=2,'Hlavní seznam'!$H$6,(IF(D114=3,'Hlavní seznam'!$M$6,(IF(D114&gt;3,"Neplatný tým",(IF(D114&lt;1,"Neplatný tým","")))))))))</f>
        <v>Dave.D</v>
      </c>
      <c r="L118" s="140"/>
      <c r="M118" s="27">
        <v>4</v>
      </c>
      <c r="N118" s="141" t="str">
        <f>IF(F114="s",N117,(IF(M118=1,'Hlavní seznam'!$L$20,(IF(M118=2,'Hlavní seznam'!$L$21,(IF(M118=3,'Hlavní seznam'!$L$22,(IF(M118=4,'Hlavní seznam'!$L$23,(IF(M118=5,'Hlavní seznam'!$L$24,(IF(M118=6,'Hlavní seznam'!$L$25,(IF(M118=7,'Hlavní seznam'!$L$26,(IF(M118=8,'Hlavní seznam'!$L$27,(IF(M118=9,'Hlavní seznam'!$L$28,("neplatná volba"))))))))))))))))))))</f>
        <v>NOD</v>
      </c>
      <c r="O118" s="141"/>
      <c r="P118" s="138"/>
      <c r="Q118" s="138"/>
      <c r="R118" s="139"/>
      <c r="T118" s="30" t="str">
        <f>IF(N118&lt;&gt;"neplatná volba","",(CONCATENATE(K118," nemá zvolenu frakci")))</f>
        <v/>
      </c>
      <c r="U118" s="3"/>
      <c r="V118" s="24">
        <v>1</v>
      </c>
      <c r="W118" s="24">
        <v>2</v>
      </c>
      <c r="X118" s="20">
        <f>Z112</f>
        <v>0</v>
      </c>
      <c r="Y118" s="20">
        <f>Z114</f>
        <v>1</v>
      </c>
      <c r="Z118" s="25">
        <f>IF((X118+Y118)=2,1,0)</f>
        <v>0</v>
      </c>
      <c r="AA118" s="26">
        <f>IF(Z118=1,P113,0)</f>
        <v>0</v>
      </c>
      <c r="AB118" s="24">
        <v>1</v>
      </c>
      <c r="AC118" s="25">
        <f>IF(AB118=(IF(M113=1,D113,(IF(M114=1,D114,"")))),1,0)</f>
        <v>0</v>
      </c>
    </row>
    <row r="119" spans="2:29" ht="16.5" thickBot="1">
      <c r="B119" s="132"/>
      <c r="C119" s="142"/>
      <c r="D119" s="140" t="str">
        <f>IF(D113=1,'Hlavní seznam'!$C$8,(IF(D113=2,'Hlavní seznam'!$H$8,(IF(D113=3,'Hlavní seznam'!$M$8,(IF(D113&gt;3,"Neplatný tým",(IF(D113&lt;1,"Neplatný tým","")))))))))</f>
        <v>Img2</v>
      </c>
      <c r="E119" s="140"/>
      <c r="F119" s="29"/>
      <c r="G119" s="141" t="str">
        <f>IF(F113="s",$G$7,(IF(F119=1,'Hlavní seznam'!$L$20,(IF(F119=2,'Hlavní seznam'!$L$21,(IF(F119=3,'Hlavní seznam'!$L$22,(IF(F119=4,'Hlavní seznam'!$L$23,(IF(F119=5,'Hlavní seznam'!$L$24,(IF(F119=6,'Hlavní seznam'!$L$25,(IF(F119=7,'Hlavní seznam'!$L$26,(IF(F119=8,'Hlavní seznam'!$L$27,(IF(F119=9,'Hlavní seznam'!$L$28,("neplatná volba"))))))))))))))))))))</f>
        <v>neplatná volba</v>
      </c>
      <c r="H119" s="141"/>
      <c r="I119" s="2"/>
      <c r="J119" s="143"/>
      <c r="K119" s="140" t="str">
        <f>IF(D114=1,'Hlavní seznam'!$C$8,(IF(D114=2,'Hlavní seznam'!$H$8,(IF(D114=3,'Hlavní seznam'!$M$8,(IF(D114&gt;3,"Neplatný tým",(IF(D114&lt;1,"Neplatný tým","")))))))))</f>
        <v>Img3</v>
      </c>
      <c r="L119" s="140"/>
      <c r="M119" s="29"/>
      <c r="N119" s="141" t="str">
        <f>IF(F114="s",N118,(IF(M119=1,'Hlavní seznam'!$L$20,(IF(M119=2,'Hlavní seznam'!$L$21,(IF(M119=3,'Hlavní seznam'!$L$22,(IF(M119=4,'Hlavní seznam'!$L$23,(IF(M119=5,'Hlavní seznam'!$L$24,(IF(M119=6,'Hlavní seznam'!$L$25,(IF(M119=7,'Hlavní seznam'!$L$26,(IF(M119=8,'Hlavní seznam'!$L$27,(IF(M119=9,'Hlavní seznam'!$L$28,("neplatná volba"))))))))))))))))))))</f>
        <v>neplatná volba</v>
      </c>
      <c r="O119" s="141"/>
      <c r="P119" s="138"/>
      <c r="Q119" s="138"/>
      <c r="R119" s="139"/>
      <c r="T119" s="30" t="str">
        <f>IF(N119&lt;&gt;"neplatná volba","",(CONCATENATE(K119," nemá zvolenu frakci")))</f>
        <v>Img3 nemá zvolenu frakci</v>
      </c>
      <c r="U119" s="3"/>
      <c r="V119" s="24">
        <v>1</v>
      </c>
      <c r="W119" s="24">
        <v>3</v>
      </c>
      <c r="X119" s="20">
        <f>Z113</f>
        <v>1</v>
      </c>
      <c r="Y119" s="20">
        <f>Z116</f>
        <v>0</v>
      </c>
      <c r="Z119" s="25">
        <f t="shared" ref="Z119:Z120" si="23">IF((X119+Y119)=2,1,0)</f>
        <v>0</v>
      </c>
      <c r="AA119" s="26">
        <f>IF(Z119=1,P113,0)</f>
        <v>0</v>
      </c>
      <c r="AB119" s="24">
        <v>2</v>
      </c>
      <c r="AC119" s="25">
        <f>IF(AB119=(IF(M113=1,D113,(IF(M114=1,D114,"")))),1,0)</f>
        <v>0</v>
      </c>
    </row>
    <row r="120" spans="2:29" ht="15.75" thickBot="1">
      <c r="B120" s="133"/>
      <c r="C120" s="134" t="str">
        <f>IF(U112=9,"",(CONCATENATE(T112," &amp; ",T113," &amp; ",T114," &amp; ",T115," &amp; ",T116," &amp; ",T117," &amp; ",T118," &amp; ",T119," &amp; ",T120)))</f>
        <v xml:space="preserve"> &amp;  &amp;  &amp;  &amp; Img2 nemá zvolenu frakci &amp;  &amp;  &amp; Img3 nemá zvolenu frakci &amp; </v>
      </c>
      <c r="D120" s="135"/>
      <c r="E120" s="135"/>
      <c r="F120" s="136"/>
      <c r="G120" s="135"/>
      <c r="H120" s="135"/>
      <c r="I120" s="135"/>
      <c r="J120" s="135"/>
      <c r="K120" s="135"/>
      <c r="L120" s="135"/>
      <c r="M120" s="136"/>
      <c r="N120" s="135"/>
      <c r="O120" s="135"/>
      <c r="P120" s="135"/>
      <c r="Q120" s="135"/>
      <c r="R120" s="137"/>
      <c r="T120" s="31" t="str">
        <f>IF(D117="neplatný tým","Zadán neplatný tým",(IF(K117="neplatný tým","Zadán neplatný tým","")))</f>
        <v/>
      </c>
      <c r="U120" s="3"/>
      <c r="V120" s="24">
        <v>2</v>
      </c>
      <c r="W120" s="24">
        <v>3</v>
      </c>
      <c r="X120" s="20">
        <f>Z115</f>
        <v>2</v>
      </c>
      <c r="Y120" s="20">
        <f>Z117</f>
        <v>0</v>
      </c>
      <c r="Z120" s="25">
        <f t="shared" si="23"/>
        <v>1</v>
      </c>
      <c r="AA120" s="26">
        <f>IF(Z120=1,P113,0)</f>
        <v>9.5717592592592382E-3</v>
      </c>
      <c r="AB120" s="24">
        <v>3</v>
      </c>
      <c r="AC120" s="25">
        <f>IF(AB120=(IF(M113=1,D113,(IF(M114=1,D114,"")))),1,0)</f>
        <v>1</v>
      </c>
    </row>
    <row r="121" spans="2:29" ht="15.75" thickBot="1"/>
    <row r="122" spans="2:29">
      <c r="B122" s="131" t="s">
        <v>52</v>
      </c>
      <c r="C122" s="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144"/>
      <c r="Q122" s="144"/>
      <c r="R122" s="8"/>
      <c r="T122" s="30" t="str">
        <f>IF(D123&lt;&gt;D124,(""),(CONCATENATE("Tým ",D123," hraje proti sobě")))</f>
        <v/>
      </c>
      <c r="U122" s="32">
        <f>COUNTBLANK(T122:T130)</f>
        <v>9</v>
      </c>
      <c r="V122" s="22">
        <v>1</v>
      </c>
      <c r="W122" s="22">
        <v>2</v>
      </c>
      <c r="X122" s="22">
        <f>IF(V122=D123,1,0)</f>
        <v>1</v>
      </c>
      <c r="Y122" s="22">
        <f>IF(W122=D124,1,0)</f>
        <v>1</v>
      </c>
      <c r="Z122" s="22">
        <f>X122+Y122</f>
        <v>2</v>
      </c>
      <c r="AB122" s="23"/>
      <c r="AC122" s="23"/>
    </row>
    <row r="123" spans="2:29" ht="15.75">
      <c r="B123" s="132"/>
      <c r="C123" s="145" t="s">
        <v>13</v>
      </c>
      <c r="D123" s="27">
        <v>1</v>
      </c>
      <c r="E123" s="146" t="s">
        <v>15</v>
      </c>
      <c r="F123" s="45" t="s">
        <v>99</v>
      </c>
      <c r="G123" s="146" t="s">
        <v>17</v>
      </c>
      <c r="H123" s="147">
        <v>3</v>
      </c>
      <c r="I123" s="146" t="str">
        <f>IF(H123=1,'Hlavní seznam'!$G$20,(IF(H123=2,'Hlavní seznam'!$G$21,(IF(H123=3,'Hlavní seznam'!$G$22,(IF(H123=4,'Hlavní seznam'!$G$23,(IF(H123=5,'Hlavní seznam'!$G$24,(IF(H123=6,'Hlavní seznam'!$G$25,("Neplatná volba"))))))))))))</f>
        <v>Přestřelka v Backwateru</v>
      </c>
      <c r="J123" s="146"/>
      <c r="K123" s="146"/>
      <c r="L123" s="146" t="s">
        <v>14</v>
      </c>
      <c r="M123" s="27">
        <v>1</v>
      </c>
      <c r="N123" s="2" t="s">
        <v>18</v>
      </c>
      <c r="O123" s="28">
        <v>0.73263888888888884</v>
      </c>
      <c r="P123" s="148">
        <f>IF(O123&lt;&gt;"",(IF(O124&lt;&gt;"",(O124-O123),("00:00:00"))),("00:00:00"))</f>
        <v>3.7500000000000311E-3</v>
      </c>
      <c r="Q123" s="149"/>
      <c r="R123" s="9"/>
      <c r="T123" s="30" t="str">
        <f>IF(I123&lt;&gt;"neplatná volba","",("Chybně zvolená mapa"))</f>
        <v/>
      </c>
      <c r="U123" s="3"/>
      <c r="V123" s="22">
        <v>1</v>
      </c>
      <c r="W123" s="22">
        <v>3</v>
      </c>
      <c r="X123" s="22">
        <f>IF(V123=D123,1,0)</f>
        <v>1</v>
      </c>
      <c r="Y123" s="22">
        <f>IF(W123=D124,1,0)</f>
        <v>0</v>
      </c>
      <c r="Z123" s="22">
        <f t="shared" ref="Z123:Z127" si="24">X123+Y123</f>
        <v>1</v>
      </c>
      <c r="AB123" s="23"/>
      <c r="AC123" s="23"/>
    </row>
    <row r="124" spans="2:29" ht="15.75">
      <c r="B124" s="132"/>
      <c r="C124" s="145"/>
      <c r="D124" s="27">
        <v>2</v>
      </c>
      <c r="E124" s="146"/>
      <c r="F124" s="45" t="s">
        <v>99</v>
      </c>
      <c r="G124" s="146"/>
      <c r="H124" s="147"/>
      <c r="I124" s="146"/>
      <c r="J124" s="146"/>
      <c r="K124" s="146"/>
      <c r="L124" s="146"/>
      <c r="M124" s="27">
        <v>0</v>
      </c>
      <c r="N124" s="2" t="s">
        <v>19</v>
      </c>
      <c r="O124" s="28">
        <v>0.73638888888888887</v>
      </c>
      <c r="P124" s="149"/>
      <c r="Q124" s="149"/>
      <c r="R124" s="9"/>
      <c r="T124" s="30" t="str">
        <f>IF(G127&lt;&gt;"neplatná volba","",(CONCATENATE(D127," nemá zvolenu frakci")))</f>
        <v/>
      </c>
      <c r="U124" s="3"/>
      <c r="V124" s="22">
        <v>2</v>
      </c>
      <c r="W124" s="22">
        <v>1</v>
      </c>
      <c r="X124" s="22">
        <f>IF(V124=D123,1,0)</f>
        <v>0</v>
      </c>
      <c r="Y124" s="22">
        <f>IF(W124=D124,1,0)</f>
        <v>0</v>
      </c>
      <c r="Z124" s="22">
        <f t="shared" si="24"/>
        <v>0</v>
      </c>
      <c r="AB124" s="23"/>
      <c r="AC124" s="23"/>
    </row>
    <row r="125" spans="2:29">
      <c r="B125" s="132"/>
      <c r="C125" s="4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9"/>
      <c r="T125" s="30" t="str">
        <f>IF(G128&lt;&gt;"neplatná volba","",(CONCATENATE(D128," nemá zvolenu frakci")))</f>
        <v/>
      </c>
      <c r="U125" s="3"/>
      <c r="V125" s="22">
        <v>2</v>
      </c>
      <c r="W125" s="22">
        <v>3</v>
      </c>
      <c r="X125" s="22">
        <f>IF(V125=D123,1,0)</f>
        <v>0</v>
      </c>
      <c r="Y125" s="22">
        <f>IF(W125=D124,1,0)</f>
        <v>0</v>
      </c>
      <c r="Z125" s="22">
        <f t="shared" si="24"/>
        <v>0</v>
      </c>
      <c r="AB125" s="23"/>
      <c r="AC125" s="23"/>
    </row>
    <row r="126" spans="2:29">
      <c r="B126" s="132"/>
      <c r="C126" s="4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9"/>
      <c r="T126" s="30" t="str">
        <f>IF(G129&lt;&gt;"neplatná volba","",(CONCATENATE(D129," nemá zvolenu frakci")))</f>
        <v/>
      </c>
      <c r="U126" s="3"/>
      <c r="V126" s="22">
        <v>3</v>
      </c>
      <c r="W126" s="22">
        <v>1</v>
      </c>
      <c r="X126" s="22">
        <f>IF(V126=D123,1,0)</f>
        <v>0</v>
      </c>
      <c r="Y126" s="22">
        <f>IF(W126=D124,1,0)</f>
        <v>0</v>
      </c>
      <c r="Z126" s="22">
        <f t="shared" si="24"/>
        <v>0</v>
      </c>
      <c r="AB126" s="23"/>
      <c r="AC126" s="23"/>
    </row>
    <row r="127" spans="2:29" ht="15.75">
      <c r="B127" s="132"/>
      <c r="C127" s="142" t="str">
        <f>CONCATENATE("Hráči v týmu ",D123)</f>
        <v>Hráči v týmu 1</v>
      </c>
      <c r="D127" s="140" t="str">
        <f>IF(D123=1,'Hlavní seznam'!$C$4,(IF(D123=2,'Hlavní seznam'!$H$4,(IF(D123=3,'Hlavní seznam'!$M$4,(IF(D123&gt;3,"Neplatný tým",(IF(D123&lt;1,"Neplatný tým","")))))))))</f>
        <v>Hajzl</v>
      </c>
      <c r="E127" s="140"/>
      <c r="F127" s="27">
        <v>9</v>
      </c>
      <c r="G127" s="141" t="str">
        <f>IF(F127=1,'Hlavní seznam'!$L$20,(IF(F127=2,'Hlavní seznam'!$L$21,(IF(F127=3,'Hlavní seznam'!$L$22,(IF(F127=4,'Hlavní seznam'!$L$23,(IF(F127=5,'Hlavní seznam'!$L$24,(IF(F127=6,'Hlavní seznam'!$L$25,(IF(F127=7,'Hlavní seznam'!$L$26,(IF(F127=8,'Hlavní seznam'!$L$27,(IF(F127=9,'Hlavní seznam'!$L$28,("neplatná volba"))))))))))))))))))</f>
        <v>Poutník 59</v>
      </c>
      <c r="H127" s="141"/>
      <c r="I127" s="2"/>
      <c r="J127" s="143" t="str">
        <f>CONCATENATE("Hráči v týmu ",D124)</f>
        <v>Hráči v týmu 2</v>
      </c>
      <c r="K127" s="140" t="str">
        <f>IF(D124=1,'Hlavní seznam'!$C$4,(IF(D124=2,'Hlavní seznam'!$H$4,(IF(D124=3,'Hlavní seznam'!$M$4,(IF(D124&gt;3,"Neplatný tým",(IF(D124&lt;1,"Neplatný tým","")))))))))</f>
        <v>Chose666 / PC</v>
      </c>
      <c r="L127" s="140"/>
      <c r="M127" s="27">
        <v>2</v>
      </c>
      <c r="N127" s="141" t="str">
        <f>IF(M127=1,'Hlavní seznam'!$L$20,(IF(M127=2,'Hlavní seznam'!$L$21,(IF(M127=3,'Hlavní seznam'!$L$22,(IF(M127=4,'Hlavní seznam'!$L$23,(IF(M127=5,'Hlavní seznam'!$L$24,(IF(M127=6,'Hlavní seznam'!$L$25,(IF(M127=7,'Hlavní seznam'!$L$26,(IF(M127=8,'Hlavní seznam'!$L$27,(IF(M127=9,'Hlavní seznam'!$L$28,("neplatná volba"))))))))))))))))))</f>
        <v>Ocelové drápy</v>
      </c>
      <c r="O127" s="141"/>
      <c r="P127" s="138" t="str">
        <f>IF((M123+M124)&lt;&gt;0,"Hra odehrána",(IF(U122=9,"Hra může začít","Hra nemůže ještě začít")))</f>
        <v>Hra odehrána</v>
      </c>
      <c r="Q127" s="138"/>
      <c r="R127" s="139"/>
      <c r="T127" s="30" t="str">
        <f>IF(N127&lt;&gt;"neplatná volba","",(CONCATENATE(K127," nemá zvolenu frakci")))</f>
        <v/>
      </c>
      <c r="U127" s="3"/>
      <c r="V127" s="22">
        <v>3</v>
      </c>
      <c r="W127" s="22">
        <v>2</v>
      </c>
      <c r="X127" s="22">
        <f>IF(V127=D123,1,0)</f>
        <v>0</v>
      </c>
      <c r="Y127" s="22">
        <f>IF(W127=D124,1,0)</f>
        <v>1</v>
      </c>
      <c r="Z127" s="22">
        <f t="shared" si="24"/>
        <v>1</v>
      </c>
      <c r="AB127" s="23"/>
      <c r="AC127" s="23" t="s">
        <v>25</v>
      </c>
    </row>
    <row r="128" spans="2:29" ht="15.75">
      <c r="B128" s="132"/>
      <c r="C128" s="142"/>
      <c r="D128" s="140" t="str">
        <f>IF(D123=1,'Hlavní seznam'!$C$6,(IF(D123=2,'Hlavní seznam'!$H$6,(IF(D123=3,'Hlavní seznam'!$M$6,(IF(D123&gt;3,"Neplatný tým",(IF(D123&lt;1,"Neplatný tým","")))))))))</f>
        <v>Ereian</v>
      </c>
      <c r="E128" s="140"/>
      <c r="F128" s="27"/>
      <c r="G128" s="141" t="str">
        <f>IF(F123="s",$G$7,(IF(F128=1,'Hlavní seznam'!$L$20,(IF(F128=2,'Hlavní seznam'!$L$21,(IF(F128=3,'Hlavní seznam'!$L$22,(IF(F128=4,'Hlavní seznam'!$L$23,(IF(F128=5,'Hlavní seznam'!$L$24,(IF(F128=6,'Hlavní seznam'!$L$25,(IF(F128=7,'Hlavní seznam'!$L$26,(IF(F128=8,'Hlavní seznam'!$L$27,(IF(F128=9,'Hlavní seznam'!$L$28,("neplatná volba"))))))))))))))))))))</f>
        <v>Poutník 59</v>
      </c>
      <c r="H128" s="141"/>
      <c r="I128" s="2"/>
      <c r="J128" s="143"/>
      <c r="K128" s="140" t="str">
        <f>IF(D124=1,'Hlavní seznam'!$C$6,(IF(D124=2,'Hlavní seznam'!$H$6,(IF(D124=3,'Hlavní seznam'!$M$6,(IF(D124&gt;3,"Neplatný tým",(IF(D124&lt;1,"Neplatný tým","")))))))))</f>
        <v>MarasGuru</v>
      </c>
      <c r="L128" s="140"/>
      <c r="M128" s="27"/>
      <c r="N128" s="141" t="str">
        <f>IF(F124="s",N127,(IF(M128=1,'Hlavní seznam'!$L$20,(IF(M128=2,'Hlavní seznam'!$L$21,(IF(M128=3,'Hlavní seznam'!$L$22,(IF(M128=4,'Hlavní seznam'!$L$23,(IF(M128=5,'Hlavní seznam'!$L$24,(IF(M128=6,'Hlavní seznam'!$L$25,(IF(M128=7,'Hlavní seznam'!$L$26,(IF(M128=8,'Hlavní seznam'!$L$27,(IF(M128=9,'Hlavní seznam'!$L$28,("neplatná volba"))))))))))))))))))))</f>
        <v>Ocelové drápy</v>
      </c>
      <c r="O128" s="141"/>
      <c r="P128" s="138"/>
      <c r="Q128" s="138"/>
      <c r="R128" s="139"/>
      <c r="T128" s="30" t="str">
        <f>IF(N128&lt;&gt;"neplatná volba","",(CONCATENATE(K128," nemá zvolenu frakci")))</f>
        <v/>
      </c>
      <c r="U128" s="3"/>
      <c r="V128" s="24">
        <v>1</v>
      </c>
      <c r="W128" s="24">
        <v>2</v>
      </c>
      <c r="X128" s="20">
        <f>Z122</f>
        <v>2</v>
      </c>
      <c r="Y128" s="20">
        <f>Z124</f>
        <v>0</v>
      </c>
      <c r="Z128" s="25">
        <f>IF((X128+Y128)=2,1,0)</f>
        <v>1</v>
      </c>
      <c r="AA128" s="26">
        <f>IF(Z128=1,P123,0)</f>
        <v>3.7500000000000311E-3</v>
      </c>
      <c r="AB128" s="24">
        <v>1</v>
      </c>
      <c r="AC128" s="25">
        <f>IF(AB128=(IF(M123=1,D123,(IF(M124=1,D124,"")))),1,0)</f>
        <v>1</v>
      </c>
    </row>
    <row r="129" spans="2:29" ht="16.5" thickBot="1">
      <c r="B129" s="132"/>
      <c r="C129" s="142"/>
      <c r="D129" s="140" t="str">
        <f>IF(D123=1,'Hlavní seznam'!$C$8,(IF(D123=2,'Hlavní seznam'!$H$8,(IF(D123=3,'Hlavní seznam'!$M$8,(IF(D123&gt;3,"Neplatný tým",(IF(D123&lt;1,"Neplatný tým","")))))))))</f>
        <v>Img1</v>
      </c>
      <c r="E129" s="140"/>
      <c r="F129" s="29"/>
      <c r="G129" s="141" t="str">
        <f>IF(F123="s",$G$7,(IF(F129=1,'Hlavní seznam'!$L$20,(IF(F129=2,'Hlavní seznam'!$L$21,(IF(F129=3,'Hlavní seznam'!$L$22,(IF(F129=4,'Hlavní seznam'!$L$23,(IF(F129=5,'Hlavní seznam'!$L$24,(IF(F129=6,'Hlavní seznam'!$L$25,(IF(F129=7,'Hlavní seznam'!$L$26,(IF(F129=8,'Hlavní seznam'!$L$27,(IF(F129=9,'Hlavní seznam'!$L$28,("neplatná volba"))))))))))))))))))))</f>
        <v>Poutník 59</v>
      </c>
      <c r="H129" s="141"/>
      <c r="I129" s="2"/>
      <c r="J129" s="143"/>
      <c r="K129" s="140" t="str">
        <f>IF(D124=1,'Hlavní seznam'!$C$8,(IF(D124=2,'Hlavní seznam'!$H$8,(IF(D124=3,'Hlavní seznam'!$M$8,(IF(D124&gt;3,"Neplatný tým",(IF(D124&lt;1,"Neplatný tým","")))))))))</f>
        <v>Img2</v>
      </c>
      <c r="L129" s="140"/>
      <c r="M129" s="29"/>
      <c r="N129" s="141" t="str">
        <f>IF(F124="s",N128,(IF(M129=1,'Hlavní seznam'!$L$20,(IF(M129=2,'Hlavní seznam'!$L$21,(IF(M129=3,'Hlavní seznam'!$L$22,(IF(M129=4,'Hlavní seznam'!$L$23,(IF(M129=5,'Hlavní seznam'!$L$24,(IF(M129=6,'Hlavní seznam'!$L$25,(IF(M129=7,'Hlavní seznam'!$L$26,(IF(M129=8,'Hlavní seznam'!$L$27,(IF(M129=9,'Hlavní seznam'!$L$28,("neplatná volba"))))))))))))))))))))</f>
        <v>Ocelové drápy</v>
      </c>
      <c r="O129" s="141"/>
      <c r="P129" s="138"/>
      <c r="Q129" s="138"/>
      <c r="R129" s="139"/>
      <c r="T129" s="30" t="str">
        <f>IF(N129&lt;&gt;"neplatná volba","",(CONCATENATE(K129," nemá zvolenu frakci")))</f>
        <v/>
      </c>
      <c r="U129" s="3"/>
      <c r="V129" s="24">
        <v>1</v>
      </c>
      <c r="W129" s="24">
        <v>3</v>
      </c>
      <c r="X129" s="20">
        <f>Z123</f>
        <v>1</v>
      </c>
      <c r="Y129" s="20">
        <f>Z126</f>
        <v>0</v>
      </c>
      <c r="Z129" s="25">
        <f t="shared" ref="Z129:Z130" si="25">IF((X129+Y129)=2,1,0)</f>
        <v>0</v>
      </c>
      <c r="AA129" s="26">
        <f>IF(Z129=1,P123,0)</f>
        <v>0</v>
      </c>
      <c r="AB129" s="24">
        <v>2</v>
      </c>
      <c r="AC129" s="25">
        <f>IF(AB129=(IF(M123=1,D123,(IF(M124=1,D124,"")))),1,0)</f>
        <v>0</v>
      </c>
    </row>
    <row r="130" spans="2:29" ht="15.75" thickBot="1">
      <c r="B130" s="133"/>
      <c r="C130" s="134" t="str">
        <f>IF(U122=9,"",(CONCATENATE(T122," &amp; ",T123," &amp; ",T124," &amp; ",T125," &amp; ",T126," &amp; ",T127," &amp; ",T128," &amp; ",T129," &amp; ",T130)))</f>
        <v/>
      </c>
      <c r="D130" s="135"/>
      <c r="E130" s="135"/>
      <c r="F130" s="136"/>
      <c r="G130" s="135"/>
      <c r="H130" s="135"/>
      <c r="I130" s="135"/>
      <c r="J130" s="135"/>
      <c r="K130" s="135"/>
      <c r="L130" s="135"/>
      <c r="M130" s="136"/>
      <c r="N130" s="135"/>
      <c r="O130" s="135"/>
      <c r="P130" s="135"/>
      <c r="Q130" s="135"/>
      <c r="R130" s="137"/>
      <c r="T130" s="31" t="str">
        <f>IF(D127="neplatný tým","Zadán neplatný tým",(IF(K127="neplatný tým","Zadán neplatný tým","")))</f>
        <v/>
      </c>
      <c r="U130" s="3"/>
      <c r="V130" s="24">
        <v>2</v>
      </c>
      <c r="W130" s="24">
        <v>3</v>
      </c>
      <c r="X130" s="20">
        <f>Z125</f>
        <v>0</v>
      </c>
      <c r="Y130" s="20">
        <f>Z127</f>
        <v>1</v>
      </c>
      <c r="Z130" s="25">
        <f t="shared" si="25"/>
        <v>0</v>
      </c>
      <c r="AA130" s="26">
        <f>IF(Z130=1,P123,0)</f>
        <v>0</v>
      </c>
      <c r="AB130" s="24">
        <v>3</v>
      </c>
      <c r="AC130" s="25">
        <f>IF(AB130=(IF(M123=1,D123,(IF(M124=1,D124,"")))),1,0)</f>
        <v>0</v>
      </c>
    </row>
    <row r="131" spans="2:29" ht="15.75" thickBot="1"/>
    <row r="132" spans="2:29">
      <c r="B132" s="131" t="s">
        <v>53</v>
      </c>
      <c r="C132" s="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144"/>
      <c r="Q132" s="144"/>
      <c r="R132" s="8"/>
      <c r="T132" s="30" t="str">
        <f>IF(D133&lt;&gt;D134,(""),(CONCATENATE("Tým ",D133," hraje proti sobě")))</f>
        <v/>
      </c>
      <c r="U132" s="32">
        <f>COUNTBLANK(T132:T140)</f>
        <v>8</v>
      </c>
      <c r="V132" s="22">
        <v>1</v>
      </c>
      <c r="W132" s="22">
        <v>2</v>
      </c>
      <c r="X132" s="22">
        <f>IF(V132=D133,1,0)</f>
        <v>1</v>
      </c>
      <c r="Y132" s="22">
        <f>IF(W132=D134,1,0)</f>
        <v>0</v>
      </c>
      <c r="Z132" s="22">
        <f>X132+Y132</f>
        <v>1</v>
      </c>
      <c r="AB132" s="23"/>
      <c r="AC132" s="23"/>
    </row>
    <row r="133" spans="2:29" ht="15.75">
      <c r="B133" s="132"/>
      <c r="C133" s="145" t="s">
        <v>13</v>
      </c>
      <c r="D133" s="27">
        <v>1</v>
      </c>
      <c r="E133" s="146" t="s">
        <v>15</v>
      </c>
      <c r="F133" s="45" t="s">
        <v>98</v>
      </c>
      <c r="G133" s="146" t="s">
        <v>17</v>
      </c>
      <c r="H133" s="147">
        <v>1</v>
      </c>
      <c r="I133" s="146" t="str">
        <f>IF(H133=1,'Hlavní seznam'!$G$20,(IF(H133=2,'Hlavní seznam'!$G$21,(IF(H133=3,'Hlavní seznam'!$G$22,(IF(H133=4,'Hlavní seznam'!$G$23,(IF(H133=5,'Hlavní seznam'!$G$24,(IF(H133=6,'Hlavní seznam'!$G$25,("Neplatná volba"))))))))))))</f>
        <v>Kdo s koho</v>
      </c>
      <c r="J133" s="146"/>
      <c r="K133" s="146"/>
      <c r="L133" s="146" t="s">
        <v>14</v>
      </c>
      <c r="M133" s="27">
        <v>1</v>
      </c>
      <c r="N133" s="2" t="s">
        <v>18</v>
      </c>
      <c r="O133" s="28">
        <v>0.75</v>
      </c>
      <c r="P133" s="148">
        <f>IF(O133&lt;&gt;"",(IF(O134&lt;&gt;"",(O134-O133),("00:00:00"))),("00:00:00"))</f>
        <v>1.1111111111111072E-2</v>
      </c>
      <c r="Q133" s="149"/>
      <c r="R133" s="9"/>
      <c r="T133" s="30" t="str">
        <f>IF(I133&lt;&gt;"neplatná volba","",("Chybně zvolená mapa"))</f>
        <v/>
      </c>
      <c r="U133" s="3"/>
      <c r="V133" s="22">
        <v>1</v>
      </c>
      <c r="W133" s="22">
        <v>3</v>
      </c>
      <c r="X133" s="22">
        <f>IF(V133=D133,1,0)</f>
        <v>1</v>
      </c>
      <c r="Y133" s="22">
        <f>IF(W133=D134,1,0)</f>
        <v>1</v>
      </c>
      <c r="Z133" s="22">
        <f t="shared" ref="Z133:Z137" si="26">X133+Y133</f>
        <v>2</v>
      </c>
      <c r="AB133" s="23"/>
      <c r="AC133" s="23"/>
    </row>
    <row r="134" spans="2:29" ht="15.75">
      <c r="B134" s="132"/>
      <c r="C134" s="145"/>
      <c r="D134" s="27">
        <v>3</v>
      </c>
      <c r="E134" s="146"/>
      <c r="F134" s="45" t="s">
        <v>99</v>
      </c>
      <c r="G134" s="146"/>
      <c r="H134" s="147"/>
      <c r="I134" s="146"/>
      <c r="J134" s="146"/>
      <c r="K134" s="146"/>
      <c r="L134" s="146"/>
      <c r="M134" s="27">
        <v>0</v>
      </c>
      <c r="N134" s="2" t="s">
        <v>19</v>
      </c>
      <c r="O134" s="28">
        <v>0.76111111111111107</v>
      </c>
      <c r="P134" s="149"/>
      <c r="Q134" s="149"/>
      <c r="R134" s="9"/>
      <c r="T134" s="30" t="str">
        <f>IF(G137&lt;&gt;"neplatná volba","",(CONCATENATE(D137," nemá zvolenu frakci")))</f>
        <v/>
      </c>
      <c r="U134" s="3"/>
      <c r="V134" s="22">
        <v>2</v>
      </c>
      <c r="W134" s="22">
        <v>1</v>
      </c>
      <c r="X134" s="22">
        <f>IF(V134=D133,1,0)</f>
        <v>0</v>
      </c>
      <c r="Y134" s="22">
        <f>IF(W134=D134,1,0)</f>
        <v>0</v>
      </c>
      <c r="Z134" s="22">
        <f t="shared" si="26"/>
        <v>0</v>
      </c>
      <c r="AB134" s="23"/>
      <c r="AC134" s="23"/>
    </row>
    <row r="135" spans="2:29">
      <c r="B135" s="132"/>
      <c r="C135" s="4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9"/>
      <c r="T135" s="30" t="str">
        <f>IF(G138&lt;&gt;"neplatná volba","",(CONCATENATE(D138," nemá zvolenu frakci")))</f>
        <v/>
      </c>
      <c r="U135" s="3"/>
      <c r="V135" s="22">
        <v>2</v>
      </c>
      <c r="W135" s="22">
        <v>3</v>
      </c>
      <c r="X135" s="22">
        <f>IF(V135=D133,1,0)</f>
        <v>0</v>
      </c>
      <c r="Y135" s="22">
        <f>IF(W135=D134,1,0)</f>
        <v>1</v>
      </c>
      <c r="Z135" s="22">
        <f t="shared" si="26"/>
        <v>1</v>
      </c>
      <c r="AB135" s="23"/>
      <c r="AC135" s="23"/>
    </row>
    <row r="136" spans="2:29">
      <c r="B136" s="132"/>
      <c r="C136" s="4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9"/>
      <c r="T136" s="30" t="str">
        <f>IF(G139&lt;&gt;"neplatná volba","",(CONCATENATE(D139," nemá zvolenu frakci")))</f>
        <v>Img1 nemá zvolenu frakci</v>
      </c>
      <c r="U136" s="3"/>
      <c r="V136" s="22">
        <v>3</v>
      </c>
      <c r="W136" s="22">
        <v>1</v>
      </c>
      <c r="X136" s="22">
        <f>IF(V136=D133,1,0)</f>
        <v>0</v>
      </c>
      <c r="Y136" s="22">
        <f>IF(W136=D134,1,0)</f>
        <v>0</v>
      </c>
      <c r="Z136" s="22">
        <f t="shared" si="26"/>
        <v>0</v>
      </c>
      <c r="AB136" s="23"/>
      <c r="AC136" s="23"/>
    </row>
    <row r="137" spans="2:29" ht="15.75">
      <c r="B137" s="132"/>
      <c r="C137" s="142" t="str">
        <f>CONCATENATE("Hráči v týmu ",D133)</f>
        <v>Hráči v týmu 1</v>
      </c>
      <c r="D137" s="140" t="str">
        <f>IF(D133=1,'Hlavní seznam'!$C$4,(IF(D133=2,'Hlavní seznam'!$H$4,(IF(D133=3,'Hlavní seznam'!$M$4,(IF(D133&gt;3,"Neplatný tým",(IF(D133&lt;1,"Neplatný tým","")))))))))</f>
        <v>Hajzl</v>
      </c>
      <c r="E137" s="140"/>
      <c r="F137" s="27">
        <v>8</v>
      </c>
      <c r="G137" s="141" t="str">
        <f>IF(F137=1,'Hlavní seznam'!$L$20,(IF(F137=2,'Hlavní seznam'!$L$21,(IF(F137=3,'Hlavní seznam'!$L$22,(IF(F137=4,'Hlavní seznam'!$L$23,(IF(F137=5,'Hlavní seznam'!$L$24,(IF(F137=6,'Hlavní seznam'!$L$25,(IF(F137=7,'Hlavní seznam'!$L$26,(IF(F137=8,'Hlavní seznam'!$L$27,(IF(F137=9,'Hlavní seznam'!$L$28,("neplatná volba"))))))))))))))))))</f>
        <v>Žnec 17</v>
      </c>
      <c r="H137" s="141"/>
      <c r="I137" s="2"/>
      <c r="J137" s="143" t="str">
        <f>CONCATENATE("Hráči v týmu ",D134)</f>
        <v>Hráči v týmu 3</v>
      </c>
      <c r="K137" s="140" t="str">
        <f>IF(D134=1,'Hlavní seznam'!$C$4,(IF(D134=2,'Hlavní seznam'!$H$4,(IF(D134=3,'Hlavní seznam'!$M$4,(IF(D134&gt;3,"Neplatný tým",(IF(D134&lt;1,"Neplatný tým","")))))))))</f>
        <v>Hopkync</v>
      </c>
      <c r="L137" s="140"/>
      <c r="M137" s="27">
        <v>2</v>
      </c>
      <c r="N137" s="141" t="str">
        <f>IF(M137=1,'Hlavní seznam'!$L$20,(IF(M137=2,'Hlavní seznam'!$L$21,(IF(M137=3,'Hlavní seznam'!$L$22,(IF(M137=4,'Hlavní seznam'!$L$23,(IF(M137=5,'Hlavní seznam'!$L$24,(IF(M137=6,'Hlavní seznam'!$L$25,(IF(M137=7,'Hlavní seznam'!$L$26,(IF(M137=8,'Hlavní seznam'!$L$27,(IF(M137=9,'Hlavní seznam'!$L$28,("neplatná volba"))))))))))))))))))</f>
        <v>Ocelové drápy</v>
      </c>
      <c r="O137" s="141"/>
      <c r="P137" s="138" t="str">
        <f>IF((M133+M134)&lt;&gt;0,"Hra odehrána",(IF(U132=9,"Hra může začít","Hra nemůže ještě začít")))</f>
        <v>Hra odehrána</v>
      </c>
      <c r="Q137" s="138"/>
      <c r="R137" s="139"/>
      <c r="T137" s="30" t="str">
        <f>IF(N137&lt;&gt;"neplatná volba","",(CONCATENATE(K137," nemá zvolenu frakci")))</f>
        <v/>
      </c>
      <c r="U137" s="3"/>
      <c r="V137" s="22">
        <v>3</v>
      </c>
      <c r="W137" s="22">
        <v>2</v>
      </c>
      <c r="X137" s="22">
        <f>IF(V137=D133,1,0)</f>
        <v>0</v>
      </c>
      <c r="Y137" s="22">
        <f>IF(W137=D134,1,0)</f>
        <v>0</v>
      </c>
      <c r="Z137" s="22">
        <f t="shared" si="26"/>
        <v>0</v>
      </c>
      <c r="AB137" s="23"/>
      <c r="AC137" s="23" t="s">
        <v>25</v>
      </c>
    </row>
    <row r="138" spans="2:29" ht="15.75">
      <c r="B138" s="132"/>
      <c r="C138" s="142"/>
      <c r="D138" s="140" t="str">
        <f>IF(D133=1,'Hlavní seznam'!$C$6,(IF(D133=2,'Hlavní seznam'!$H$6,(IF(D133=3,'Hlavní seznam'!$M$6,(IF(D133&gt;3,"Neplatný tým",(IF(D133&lt;1,"Neplatný tým","")))))))))</f>
        <v>Ereian</v>
      </c>
      <c r="E138" s="140"/>
      <c r="F138" s="27">
        <v>7</v>
      </c>
      <c r="G138" s="141" t="str">
        <f>IF(F133="s",$G$7,(IF(F138=1,'Hlavní seznam'!$L$20,(IF(F138=2,'Hlavní seznam'!$L$21,(IF(F138=3,'Hlavní seznam'!$L$22,(IF(F138=4,'Hlavní seznam'!$L$23,(IF(F138=5,'Hlavní seznam'!$L$24,(IF(F138=6,'Hlavní seznam'!$L$25,(IF(F138=7,'Hlavní seznam'!$L$26,(IF(F138=8,'Hlavní seznam'!$L$27,(IF(F138=9,'Hlavní seznam'!$L$28,("neplatná volba"))))))))))))))))))))</f>
        <v>SCRIN</v>
      </c>
      <c r="H138" s="141"/>
      <c r="I138" s="2"/>
      <c r="J138" s="143"/>
      <c r="K138" s="140" t="str">
        <f>IF(D134=1,'Hlavní seznam'!$C$6,(IF(D134=2,'Hlavní seznam'!$H$6,(IF(D134=3,'Hlavní seznam'!$M$6,(IF(D134&gt;3,"Neplatný tým",(IF(D134&lt;1,"Neplatný tým","")))))))))</f>
        <v>Dave.D</v>
      </c>
      <c r="L138" s="140"/>
      <c r="M138" s="27"/>
      <c r="N138" s="141" t="str">
        <f>IF(F134="s",N137,(IF(M138=1,'Hlavní seznam'!$L$20,(IF(M138=2,'Hlavní seznam'!$L$21,(IF(M138=3,'Hlavní seznam'!$L$22,(IF(M138=4,'Hlavní seznam'!$L$23,(IF(M138=5,'Hlavní seznam'!$L$24,(IF(M138=6,'Hlavní seznam'!$L$25,(IF(M138=7,'Hlavní seznam'!$L$26,(IF(M138=8,'Hlavní seznam'!$L$27,(IF(M138=9,'Hlavní seznam'!$L$28,("neplatná volba"))))))))))))))))))))</f>
        <v>Ocelové drápy</v>
      </c>
      <c r="O138" s="141"/>
      <c r="P138" s="138"/>
      <c r="Q138" s="138"/>
      <c r="R138" s="139"/>
      <c r="T138" s="30" t="str">
        <f>IF(N138&lt;&gt;"neplatná volba","",(CONCATENATE(K138," nemá zvolenu frakci")))</f>
        <v/>
      </c>
      <c r="U138" s="3"/>
      <c r="V138" s="24">
        <v>1</v>
      </c>
      <c r="W138" s="24">
        <v>2</v>
      </c>
      <c r="X138" s="20">
        <f>Z132</f>
        <v>1</v>
      </c>
      <c r="Y138" s="20">
        <f>Z134</f>
        <v>0</v>
      </c>
      <c r="Z138" s="25">
        <f>IF((X138+Y138)=2,1,0)</f>
        <v>0</v>
      </c>
      <c r="AA138" s="26">
        <f>IF(Z138=1,P133,0)</f>
        <v>0</v>
      </c>
      <c r="AB138" s="24">
        <v>1</v>
      </c>
      <c r="AC138" s="25">
        <f>IF(AB138=(IF(M133=1,D133,(IF(M134=1,D134,"")))),1,0)</f>
        <v>1</v>
      </c>
    </row>
    <row r="139" spans="2:29" ht="16.5" thickBot="1">
      <c r="B139" s="132"/>
      <c r="C139" s="142"/>
      <c r="D139" s="140" t="str">
        <f>IF(D133=1,'Hlavní seznam'!$C$8,(IF(D133=2,'Hlavní seznam'!$H$8,(IF(D133=3,'Hlavní seznam'!$M$8,(IF(D133&gt;3,"Neplatný tým",(IF(D133&lt;1,"Neplatný tým","")))))))))</f>
        <v>Img1</v>
      </c>
      <c r="E139" s="140"/>
      <c r="F139" s="29"/>
      <c r="G139" s="141" t="str">
        <f>IF(F133="s",$G$7,(IF(F139=1,'Hlavní seznam'!$L$20,(IF(F139=2,'Hlavní seznam'!$L$21,(IF(F139=3,'Hlavní seznam'!$L$22,(IF(F139=4,'Hlavní seznam'!$L$23,(IF(F139=5,'Hlavní seznam'!$L$24,(IF(F139=6,'Hlavní seznam'!$L$25,(IF(F139=7,'Hlavní seznam'!$L$26,(IF(F139=8,'Hlavní seznam'!$L$27,(IF(F139=9,'Hlavní seznam'!$L$28,("neplatná volba"))))))))))))))))))))</f>
        <v>neplatná volba</v>
      </c>
      <c r="H139" s="141"/>
      <c r="I139" s="2"/>
      <c r="J139" s="143"/>
      <c r="K139" s="140" t="str">
        <f>IF(D134=1,'Hlavní seznam'!$C$8,(IF(D134=2,'Hlavní seznam'!$H$8,(IF(D134=3,'Hlavní seznam'!$M$8,(IF(D134&gt;3,"Neplatný tým",(IF(D134&lt;1,"Neplatný tým","")))))))))</f>
        <v>Img3</v>
      </c>
      <c r="L139" s="140"/>
      <c r="M139" s="29"/>
      <c r="N139" s="141" t="str">
        <f>IF(F134="s",N138,(IF(M139=1,'Hlavní seznam'!$L$20,(IF(M139=2,'Hlavní seznam'!$L$21,(IF(M139=3,'Hlavní seznam'!$L$22,(IF(M139=4,'Hlavní seznam'!$L$23,(IF(M139=5,'Hlavní seznam'!$L$24,(IF(M139=6,'Hlavní seznam'!$L$25,(IF(M139=7,'Hlavní seznam'!$L$26,(IF(M139=8,'Hlavní seznam'!$L$27,(IF(M139=9,'Hlavní seznam'!$L$28,("neplatná volba"))))))))))))))))))))</f>
        <v>Ocelové drápy</v>
      </c>
      <c r="O139" s="141"/>
      <c r="P139" s="138"/>
      <c r="Q139" s="138"/>
      <c r="R139" s="139"/>
      <c r="T139" s="30" t="str">
        <f>IF(N139&lt;&gt;"neplatná volba","",(CONCATENATE(K139," nemá zvolenu frakci")))</f>
        <v/>
      </c>
      <c r="U139" s="3"/>
      <c r="V139" s="24">
        <v>1</v>
      </c>
      <c r="W139" s="24">
        <v>3</v>
      </c>
      <c r="X139" s="20">
        <f>Z133</f>
        <v>2</v>
      </c>
      <c r="Y139" s="20">
        <f>Z136</f>
        <v>0</v>
      </c>
      <c r="Z139" s="25">
        <f t="shared" ref="Z139:Z140" si="27">IF((X139+Y139)=2,1,0)</f>
        <v>1</v>
      </c>
      <c r="AA139" s="26">
        <f>IF(Z139=1,P133,0)</f>
        <v>1.1111111111111072E-2</v>
      </c>
      <c r="AB139" s="24">
        <v>2</v>
      </c>
      <c r="AC139" s="25">
        <f>IF(AB139=(IF(M133=1,D133,(IF(M134=1,D134,"")))),1,0)</f>
        <v>0</v>
      </c>
    </row>
    <row r="140" spans="2:29" ht="15.75" thickBot="1">
      <c r="B140" s="133"/>
      <c r="C140" s="134" t="str">
        <f>IF(U132=9,"",(CONCATENATE(T132," &amp; ",T133," &amp; ",T134," &amp; ",T135," &amp; ",T136," &amp; ",T137," &amp; ",T138," &amp; ",T139," &amp; ",T140)))</f>
        <v xml:space="preserve"> &amp;  &amp;  &amp;  &amp; Img1 nemá zvolenu frakci &amp;  &amp;  &amp;  &amp; </v>
      </c>
      <c r="D140" s="135"/>
      <c r="E140" s="135"/>
      <c r="F140" s="136"/>
      <c r="G140" s="135"/>
      <c r="H140" s="135"/>
      <c r="I140" s="135"/>
      <c r="J140" s="135"/>
      <c r="K140" s="135"/>
      <c r="L140" s="135"/>
      <c r="M140" s="136"/>
      <c r="N140" s="135"/>
      <c r="O140" s="135"/>
      <c r="P140" s="135"/>
      <c r="Q140" s="135"/>
      <c r="R140" s="137"/>
      <c r="T140" s="31" t="str">
        <f>IF(D137="neplatný tým","Zadán neplatný tým",(IF(K137="neplatný tým","Zadán neplatný tým","")))</f>
        <v/>
      </c>
      <c r="U140" s="3"/>
      <c r="V140" s="24">
        <v>2</v>
      </c>
      <c r="W140" s="24">
        <v>3</v>
      </c>
      <c r="X140" s="20">
        <f>Z135</f>
        <v>1</v>
      </c>
      <c r="Y140" s="20">
        <f>Z137</f>
        <v>0</v>
      </c>
      <c r="Z140" s="25">
        <f t="shared" si="27"/>
        <v>0</v>
      </c>
      <c r="AA140" s="26">
        <f>IF(Z140=1,P133,0)</f>
        <v>0</v>
      </c>
      <c r="AB140" s="24">
        <v>3</v>
      </c>
      <c r="AC140" s="25">
        <f>IF(AB140=(IF(M133=1,D133,(IF(M134=1,D134,"")))),1,0)</f>
        <v>0</v>
      </c>
    </row>
    <row r="141" spans="2:29" ht="15.75" thickBot="1"/>
    <row r="142" spans="2:29">
      <c r="B142" s="131" t="s">
        <v>54</v>
      </c>
      <c r="C142" s="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144"/>
      <c r="Q142" s="144"/>
      <c r="R142" s="8"/>
      <c r="T142" s="30" t="str">
        <f>IF(D143&lt;&gt;D144,(""),(CONCATENATE("Tým ",D143," hraje proti sobě")))</f>
        <v/>
      </c>
      <c r="U142" s="32">
        <f>COUNTBLANK(T142:T150)</f>
        <v>7</v>
      </c>
      <c r="V142" s="22">
        <v>1</v>
      </c>
      <c r="W142" s="22">
        <v>2</v>
      </c>
      <c r="X142" s="22">
        <f>IF(V142=D143,1,0)</f>
        <v>1</v>
      </c>
      <c r="Y142" s="22">
        <f>IF(W142=D144,1,0)</f>
        <v>0</v>
      </c>
      <c r="Z142" s="22">
        <f>X142+Y142</f>
        <v>1</v>
      </c>
      <c r="AB142" s="23"/>
      <c r="AC142" s="23"/>
    </row>
    <row r="143" spans="2:29" ht="15.75">
      <c r="B143" s="132"/>
      <c r="C143" s="145" t="s">
        <v>13</v>
      </c>
      <c r="D143" s="27">
        <v>1</v>
      </c>
      <c r="E143" s="146" t="s">
        <v>15</v>
      </c>
      <c r="F143" s="45" t="s">
        <v>98</v>
      </c>
      <c r="G143" s="146" t="s">
        <v>17</v>
      </c>
      <c r="H143" s="147">
        <v>1</v>
      </c>
      <c r="I143" s="146" t="str">
        <f>IF(H143=1,'Hlavní seznam'!$G$20,(IF(H143=2,'Hlavní seznam'!$G$21,(IF(H143=3,'Hlavní seznam'!$G$22,(IF(H143=4,'Hlavní seznam'!$G$23,(IF(H143=5,'Hlavní seznam'!$G$24,(IF(H143=6,'Hlavní seznam'!$G$25,("Neplatná volba"))))))))))))</f>
        <v>Kdo s koho</v>
      </c>
      <c r="J143" s="146"/>
      <c r="K143" s="146"/>
      <c r="L143" s="146" t="s">
        <v>14</v>
      </c>
      <c r="M143" s="27">
        <v>0</v>
      </c>
      <c r="N143" s="2" t="s">
        <v>18</v>
      </c>
      <c r="O143" s="28">
        <v>0.82638888888888884</v>
      </c>
      <c r="P143" s="148">
        <f>IF(O143&lt;&gt;"",(IF(O144&lt;&gt;"",(O144-O143),("00:00:00"))),("00:00:00"))</f>
        <v>1.0509259259259274E-2</v>
      </c>
      <c r="Q143" s="149"/>
      <c r="R143" s="9"/>
      <c r="T143" s="30" t="str">
        <f>IF(I143&lt;&gt;"neplatná volba","",("Chybně zvolená mapa"))</f>
        <v/>
      </c>
      <c r="U143" s="3"/>
      <c r="V143" s="22">
        <v>1</v>
      </c>
      <c r="W143" s="22">
        <v>3</v>
      </c>
      <c r="X143" s="22">
        <f>IF(V143=D143,1,0)</f>
        <v>1</v>
      </c>
      <c r="Y143" s="22">
        <f>IF(W143=D144,1,0)</f>
        <v>1</v>
      </c>
      <c r="Z143" s="22">
        <f t="shared" ref="Z143:Z147" si="28">X143+Y143</f>
        <v>2</v>
      </c>
      <c r="AB143" s="23"/>
      <c r="AC143" s="23"/>
    </row>
    <row r="144" spans="2:29" ht="15.75">
      <c r="B144" s="132"/>
      <c r="C144" s="145"/>
      <c r="D144" s="27">
        <v>3</v>
      </c>
      <c r="E144" s="146"/>
      <c r="F144" s="45" t="s">
        <v>98</v>
      </c>
      <c r="G144" s="146"/>
      <c r="H144" s="147"/>
      <c r="I144" s="146"/>
      <c r="J144" s="146"/>
      <c r="K144" s="146"/>
      <c r="L144" s="146"/>
      <c r="M144" s="27">
        <v>1</v>
      </c>
      <c r="N144" s="2" t="s">
        <v>19</v>
      </c>
      <c r="O144" s="28">
        <v>0.83689814814814811</v>
      </c>
      <c r="P144" s="149"/>
      <c r="Q144" s="149"/>
      <c r="R144" s="9"/>
      <c r="T144" s="30" t="str">
        <f>IF(G147&lt;&gt;"neplatná volba","",(CONCATENATE(D147," nemá zvolenu frakci")))</f>
        <v/>
      </c>
      <c r="U144" s="3"/>
      <c r="V144" s="22">
        <v>2</v>
      </c>
      <c r="W144" s="22">
        <v>1</v>
      </c>
      <c r="X144" s="22">
        <f>IF(V144=D143,1,0)</f>
        <v>0</v>
      </c>
      <c r="Y144" s="22">
        <f>IF(W144=D144,1,0)</f>
        <v>0</v>
      </c>
      <c r="Z144" s="22">
        <f t="shared" si="28"/>
        <v>0</v>
      </c>
      <c r="AB144" s="23"/>
      <c r="AC144" s="23"/>
    </row>
    <row r="145" spans="2:29">
      <c r="B145" s="132"/>
      <c r="C145" s="4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9"/>
      <c r="T145" s="30" t="str">
        <f>IF(G148&lt;&gt;"neplatná volba","",(CONCATENATE(D148," nemá zvolenu frakci")))</f>
        <v/>
      </c>
      <c r="U145" s="3"/>
      <c r="V145" s="22">
        <v>2</v>
      </c>
      <c r="W145" s="22">
        <v>3</v>
      </c>
      <c r="X145" s="22">
        <f>IF(V145=D143,1,0)</f>
        <v>0</v>
      </c>
      <c r="Y145" s="22">
        <f>IF(W145=D144,1,0)</f>
        <v>1</v>
      </c>
      <c r="Z145" s="22">
        <f t="shared" si="28"/>
        <v>1</v>
      </c>
      <c r="AB145" s="23"/>
      <c r="AC145" s="23"/>
    </row>
    <row r="146" spans="2:29">
      <c r="B146" s="132"/>
      <c r="C146" s="4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9"/>
      <c r="T146" s="30" t="str">
        <f>IF(G149&lt;&gt;"neplatná volba","",(CONCATENATE(D149," nemá zvolenu frakci")))</f>
        <v>Img1 nemá zvolenu frakci</v>
      </c>
      <c r="U146" s="3"/>
      <c r="V146" s="22">
        <v>3</v>
      </c>
      <c r="W146" s="22">
        <v>1</v>
      </c>
      <c r="X146" s="22">
        <f>IF(V146=D143,1,0)</f>
        <v>0</v>
      </c>
      <c r="Y146" s="22">
        <f>IF(W146=D144,1,0)</f>
        <v>0</v>
      </c>
      <c r="Z146" s="22">
        <f t="shared" si="28"/>
        <v>0</v>
      </c>
      <c r="AB146" s="23"/>
      <c r="AC146" s="23"/>
    </row>
    <row r="147" spans="2:29" ht="15.75">
      <c r="B147" s="132"/>
      <c r="C147" s="142" t="str">
        <f>CONCATENATE("Hráči v týmu ",D143)</f>
        <v>Hráči v týmu 1</v>
      </c>
      <c r="D147" s="140" t="str">
        <f>IF(D143=1,'Hlavní seznam'!$C$4,(IF(D143=2,'Hlavní seznam'!$H$4,(IF(D143=3,'Hlavní seznam'!$M$4,(IF(D143&gt;3,"Neplatný tým",(IF(D143&lt;1,"Neplatný tým","")))))))))</f>
        <v>Hajzl</v>
      </c>
      <c r="E147" s="140"/>
      <c r="F147" s="27">
        <v>2</v>
      </c>
      <c r="G147" s="141" t="str">
        <f>IF(F147=1,'Hlavní seznam'!$L$20,(IF(F147=2,'Hlavní seznam'!$L$21,(IF(F147=3,'Hlavní seznam'!$L$22,(IF(F147=4,'Hlavní seznam'!$L$23,(IF(F147=5,'Hlavní seznam'!$L$24,(IF(F147=6,'Hlavní seznam'!$L$25,(IF(F147=7,'Hlavní seznam'!$L$26,(IF(F147=8,'Hlavní seznam'!$L$27,(IF(F147=9,'Hlavní seznam'!$L$28,("neplatná volba"))))))))))))))))))</f>
        <v>Ocelové drápy</v>
      </c>
      <c r="H147" s="141"/>
      <c r="I147" s="2"/>
      <c r="J147" s="143" t="str">
        <f>CONCATENATE("Hráči v týmu ",D144)</f>
        <v>Hráči v týmu 3</v>
      </c>
      <c r="K147" s="140" t="str">
        <f>IF(D144=1,'Hlavní seznam'!$C$4,(IF(D144=2,'Hlavní seznam'!$H$4,(IF(D144=3,'Hlavní seznam'!$M$4,(IF(D144&gt;3,"Neplatný tým",(IF(D144&lt;1,"Neplatný tým","")))))))))</f>
        <v>Hopkync</v>
      </c>
      <c r="L147" s="140"/>
      <c r="M147" s="27">
        <v>5</v>
      </c>
      <c r="N147" s="141" t="str">
        <f>IF(M147=1,'Hlavní seznam'!$L$20,(IF(M147=2,'Hlavní seznam'!$L$21,(IF(M147=3,'Hlavní seznam'!$L$22,(IF(M147=4,'Hlavní seznam'!$L$23,(IF(M147=5,'Hlavní seznam'!$L$24,(IF(M147=6,'Hlavní seznam'!$L$25,(IF(M147=7,'Hlavní seznam'!$L$26,(IF(M147=8,'Hlavní seznam'!$L$27,(IF(M147=9,'Hlavní seznam'!$L$28,("neplatná volba"))))))))))))))))))</f>
        <v>Černá ruka</v>
      </c>
      <c r="O147" s="141"/>
      <c r="P147" s="138" t="str">
        <f>IF((M143+M144)&lt;&gt;0,"Hra odehrána",(IF(U142=9,"Hra může začít","Hra nemůže ještě začít")))</f>
        <v>Hra odehrána</v>
      </c>
      <c r="Q147" s="138"/>
      <c r="R147" s="139"/>
      <c r="T147" s="30" t="str">
        <f>IF(N147&lt;&gt;"neplatná volba","",(CONCATENATE(K147," nemá zvolenu frakci")))</f>
        <v/>
      </c>
      <c r="U147" s="3"/>
      <c r="V147" s="22">
        <v>3</v>
      </c>
      <c r="W147" s="22">
        <v>2</v>
      </c>
      <c r="X147" s="22">
        <f>IF(V147=D143,1,0)</f>
        <v>0</v>
      </c>
      <c r="Y147" s="22">
        <f>IF(W147=D144,1,0)</f>
        <v>0</v>
      </c>
      <c r="Z147" s="22">
        <f t="shared" si="28"/>
        <v>0</v>
      </c>
      <c r="AB147" s="23"/>
      <c r="AC147" s="23" t="s">
        <v>25</v>
      </c>
    </row>
    <row r="148" spans="2:29" ht="15.75">
      <c r="B148" s="132"/>
      <c r="C148" s="142"/>
      <c r="D148" s="140" t="str">
        <f>IF(D143=1,'Hlavní seznam'!$C$6,(IF(D143=2,'Hlavní seznam'!$H$6,(IF(D143=3,'Hlavní seznam'!$M$6,(IF(D143&gt;3,"Neplatný tým",(IF(D143&lt;1,"Neplatný tým","")))))))))</f>
        <v>Ereian</v>
      </c>
      <c r="E148" s="140"/>
      <c r="F148" s="27">
        <v>9</v>
      </c>
      <c r="G148" s="141" t="str">
        <f>IF(F143="s",$G$7,(IF(F148=1,'Hlavní seznam'!$L$20,(IF(F148=2,'Hlavní seznam'!$L$21,(IF(F148=3,'Hlavní seznam'!$L$22,(IF(F148=4,'Hlavní seznam'!$L$23,(IF(F148=5,'Hlavní seznam'!$L$24,(IF(F148=6,'Hlavní seznam'!$L$25,(IF(F148=7,'Hlavní seznam'!$L$26,(IF(F148=8,'Hlavní seznam'!$L$27,(IF(F148=9,'Hlavní seznam'!$L$28,("neplatná volba"))))))))))))))))))))</f>
        <v>Poutník 59</v>
      </c>
      <c r="H148" s="141"/>
      <c r="I148" s="2"/>
      <c r="J148" s="143"/>
      <c r="K148" s="140" t="str">
        <f>IF(D144=1,'Hlavní seznam'!$C$6,(IF(D144=2,'Hlavní seznam'!$H$6,(IF(D144=3,'Hlavní seznam'!$M$6,(IF(D144&gt;3,"Neplatný tým",(IF(D144&lt;1,"Neplatný tým","")))))))))</f>
        <v>Dave.D</v>
      </c>
      <c r="L148" s="140"/>
      <c r="M148" s="27">
        <v>6</v>
      </c>
      <c r="N148" s="141" t="str">
        <f>IF(F144="s",N147,(IF(M148=1,'Hlavní seznam'!$L$20,(IF(M148=2,'Hlavní seznam'!$L$21,(IF(M148=3,'Hlavní seznam'!$L$22,(IF(M148=4,'Hlavní seznam'!$L$23,(IF(M148=5,'Hlavní seznam'!$L$24,(IF(M148=6,'Hlavní seznam'!$L$25,(IF(M148=7,'Hlavní seznam'!$L$26,(IF(M148=8,'Hlavní seznam'!$L$27,(IF(M148=9,'Hlavní seznam'!$L$28,("neplatná volba"))))))))))))))))))))</f>
        <v>Kainovo znamení</v>
      </c>
      <c r="O148" s="141"/>
      <c r="P148" s="138"/>
      <c r="Q148" s="138"/>
      <c r="R148" s="139"/>
      <c r="T148" s="30" t="str">
        <f>IF(N148&lt;&gt;"neplatná volba","",(CONCATENATE(K148," nemá zvolenu frakci")))</f>
        <v/>
      </c>
      <c r="U148" s="3"/>
      <c r="V148" s="24">
        <v>1</v>
      </c>
      <c r="W148" s="24">
        <v>2</v>
      </c>
      <c r="X148" s="20">
        <f>Z142</f>
        <v>1</v>
      </c>
      <c r="Y148" s="20">
        <f>Z144</f>
        <v>0</v>
      </c>
      <c r="Z148" s="25">
        <f>IF((X148+Y148)=2,1,0)</f>
        <v>0</v>
      </c>
      <c r="AA148" s="26">
        <f>IF(Z148=1,P143,0)</f>
        <v>0</v>
      </c>
      <c r="AB148" s="24">
        <v>1</v>
      </c>
      <c r="AC148" s="25">
        <f>IF(AB148=(IF(M143=1,D143,(IF(M144=1,D144,"")))),1,0)</f>
        <v>0</v>
      </c>
    </row>
    <row r="149" spans="2:29" ht="16.5" thickBot="1">
      <c r="B149" s="132"/>
      <c r="C149" s="142"/>
      <c r="D149" s="140" t="str">
        <f>IF(D143=1,'Hlavní seznam'!$C$8,(IF(D143=2,'Hlavní seznam'!$H$8,(IF(D143=3,'Hlavní seznam'!$M$8,(IF(D143&gt;3,"Neplatný tým",(IF(D143&lt;1,"Neplatný tým","")))))))))</f>
        <v>Img1</v>
      </c>
      <c r="E149" s="140"/>
      <c r="F149" s="29"/>
      <c r="G149" s="141" t="str">
        <f>IF(F143="s",$G$7,(IF(F149=1,'Hlavní seznam'!$L$20,(IF(F149=2,'Hlavní seznam'!$L$21,(IF(F149=3,'Hlavní seznam'!$L$22,(IF(F149=4,'Hlavní seznam'!$L$23,(IF(F149=5,'Hlavní seznam'!$L$24,(IF(F149=6,'Hlavní seznam'!$L$25,(IF(F149=7,'Hlavní seznam'!$L$26,(IF(F149=8,'Hlavní seznam'!$L$27,(IF(F149=9,'Hlavní seznam'!$L$28,("neplatná volba"))))))))))))))))))))</f>
        <v>neplatná volba</v>
      </c>
      <c r="H149" s="141"/>
      <c r="I149" s="2"/>
      <c r="J149" s="143"/>
      <c r="K149" s="140" t="str">
        <f>IF(D144=1,'Hlavní seznam'!$C$8,(IF(D144=2,'Hlavní seznam'!$H$8,(IF(D144=3,'Hlavní seznam'!$M$8,(IF(D144&gt;3,"Neplatný tým",(IF(D144&lt;1,"Neplatný tým","")))))))))</f>
        <v>Img3</v>
      </c>
      <c r="L149" s="140"/>
      <c r="M149" s="29"/>
      <c r="N149" s="141" t="str">
        <f>IF(F144="s",N148,(IF(M149=1,'Hlavní seznam'!$L$20,(IF(M149=2,'Hlavní seznam'!$L$21,(IF(M149=3,'Hlavní seznam'!$L$22,(IF(M149=4,'Hlavní seznam'!$L$23,(IF(M149=5,'Hlavní seznam'!$L$24,(IF(M149=6,'Hlavní seznam'!$L$25,(IF(M149=7,'Hlavní seznam'!$L$26,(IF(M149=8,'Hlavní seznam'!$L$27,(IF(M149=9,'Hlavní seznam'!$L$28,("neplatná volba"))))))))))))))))))))</f>
        <v>neplatná volba</v>
      </c>
      <c r="O149" s="141"/>
      <c r="P149" s="138"/>
      <c r="Q149" s="138"/>
      <c r="R149" s="139"/>
      <c r="T149" s="30" t="str">
        <f>IF(N149&lt;&gt;"neplatná volba","",(CONCATENATE(K149," nemá zvolenu frakci")))</f>
        <v>Img3 nemá zvolenu frakci</v>
      </c>
      <c r="U149" s="3"/>
      <c r="V149" s="24">
        <v>1</v>
      </c>
      <c r="W149" s="24">
        <v>3</v>
      </c>
      <c r="X149" s="20">
        <f>Z143</f>
        <v>2</v>
      </c>
      <c r="Y149" s="20">
        <f>Z146</f>
        <v>0</v>
      </c>
      <c r="Z149" s="25">
        <f t="shared" ref="Z149:Z150" si="29">IF((X149+Y149)=2,1,0)</f>
        <v>1</v>
      </c>
      <c r="AA149" s="26">
        <f>IF(Z149=1,P143,0)</f>
        <v>1.0509259259259274E-2</v>
      </c>
      <c r="AB149" s="24">
        <v>2</v>
      </c>
      <c r="AC149" s="25">
        <f>IF(AB149=(IF(M143=1,D143,(IF(M144=1,D144,"")))),1,0)</f>
        <v>0</v>
      </c>
    </row>
    <row r="150" spans="2:29" ht="15.75" thickBot="1">
      <c r="B150" s="133"/>
      <c r="C150" s="134" t="str">
        <f>IF(U142=9,"",(CONCATENATE(T142," &amp; ",T143," &amp; ",T144," &amp; ",T145," &amp; ",T146," &amp; ",T147," &amp; ",T148," &amp; ",T149," &amp; ",T150)))</f>
        <v xml:space="preserve"> &amp;  &amp;  &amp;  &amp; Img1 nemá zvolenu frakci &amp;  &amp;  &amp; Img3 nemá zvolenu frakci &amp; </v>
      </c>
      <c r="D150" s="135"/>
      <c r="E150" s="135"/>
      <c r="F150" s="136"/>
      <c r="G150" s="135"/>
      <c r="H150" s="135"/>
      <c r="I150" s="135"/>
      <c r="J150" s="135"/>
      <c r="K150" s="135"/>
      <c r="L150" s="135"/>
      <c r="M150" s="136"/>
      <c r="N150" s="135"/>
      <c r="O150" s="135"/>
      <c r="P150" s="135"/>
      <c r="Q150" s="135"/>
      <c r="R150" s="137"/>
      <c r="T150" s="31" t="str">
        <f>IF(D147="neplatný tým","Zadán neplatný tým",(IF(K147="neplatný tým","Zadán neplatný tým","")))</f>
        <v/>
      </c>
      <c r="U150" s="3"/>
      <c r="V150" s="24">
        <v>2</v>
      </c>
      <c r="W150" s="24">
        <v>3</v>
      </c>
      <c r="X150" s="20">
        <f>Z145</f>
        <v>1</v>
      </c>
      <c r="Y150" s="20">
        <f>Z147</f>
        <v>0</v>
      </c>
      <c r="Z150" s="25">
        <f t="shared" si="29"/>
        <v>0</v>
      </c>
      <c r="AA150" s="26">
        <f>IF(Z150=1,P143,0)</f>
        <v>0</v>
      </c>
      <c r="AB150" s="24">
        <v>3</v>
      </c>
      <c r="AC150" s="25">
        <f>IF(AB150=(IF(M143=1,D143,(IF(M144=1,D144,"")))),1,0)</f>
        <v>1</v>
      </c>
    </row>
    <row r="151" spans="2:29" ht="15.75" thickBot="1"/>
    <row r="152" spans="2:29">
      <c r="B152" s="131" t="s">
        <v>55</v>
      </c>
      <c r="C152" s="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144"/>
      <c r="Q152" s="144"/>
      <c r="R152" s="8"/>
      <c r="T152" s="30" t="str">
        <f>IF(D153&lt;&gt;D154,(""),(CONCATENATE("Tým ",D153," hraje proti sobě")))</f>
        <v/>
      </c>
      <c r="U152" s="32">
        <f>COUNTBLANK(T152:T160)</f>
        <v>8</v>
      </c>
      <c r="V152" s="22">
        <v>1</v>
      </c>
      <c r="W152" s="22">
        <v>2</v>
      </c>
      <c r="X152" s="22">
        <f>IF(V152=D153,1,0)</f>
        <v>0</v>
      </c>
      <c r="Y152" s="22">
        <f>IF(W152=D154,1,0)</f>
        <v>0</v>
      </c>
      <c r="Z152" s="22">
        <f>X152+Y152</f>
        <v>0</v>
      </c>
      <c r="AB152" s="23"/>
      <c r="AC152" s="23"/>
    </row>
    <row r="153" spans="2:29" ht="15.75">
      <c r="B153" s="132"/>
      <c r="C153" s="145" t="s">
        <v>13</v>
      </c>
      <c r="D153" s="27">
        <v>2</v>
      </c>
      <c r="E153" s="146" t="s">
        <v>15</v>
      </c>
      <c r="F153" s="45" t="s">
        <v>98</v>
      </c>
      <c r="G153" s="146" t="s">
        <v>17</v>
      </c>
      <c r="H153" s="147">
        <v>1</v>
      </c>
      <c r="I153" s="146" t="str">
        <f>IF(H153=1,'Hlavní seznam'!$G$20,(IF(H153=2,'Hlavní seznam'!$G$21,(IF(H153=3,'Hlavní seznam'!$G$22,(IF(H153=4,'Hlavní seznam'!$G$23,(IF(H153=5,'Hlavní seznam'!$G$24,(IF(H153=6,'Hlavní seznam'!$G$25,("Neplatná volba"))))))))))))</f>
        <v>Kdo s koho</v>
      </c>
      <c r="J153" s="146"/>
      <c r="K153" s="146"/>
      <c r="L153" s="146" t="s">
        <v>14</v>
      </c>
      <c r="M153" s="27">
        <v>1</v>
      </c>
      <c r="N153" s="2" t="s">
        <v>18</v>
      </c>
      <c r="O153" s="28">
        <v>0.84375</v>
      </c>
      <c r="P153" s="148">
        <f>IF(O153&lt;&gt;"",(IF(O154&lt;&gt;"",(O154-O153),("00:00:00"))),("00:00:00"))</f>
        <v>1.4259259259259305E-2</v>
      </c>
      <c r="Q153" s="149"/>
      <c r="R153" s="9"/>
      <c r="T153" s="30" t="str">
        <f>IF(I153&lt;&gt;"neplatná volba","",("Chybně zvolená mapa"))</f>
        <v/>
      </c>
      <c r="U153" s="3"/>
      <c r="V153" s="22">
        <v>1</v>
      </c>
      <c r="W153" s="22">
        <v>3</v>
      </c>
      <c r="X153" s="22">
        <f>IF(V153=D153,1,0)</f>
        <v>0</v>
      </c>
      <c r="Y153" s="22">
        <f>IF(W153=D154,1,0)</f>
        <v>1</v>
      </c>
      <c r="Z153" s="22">
        <f t="shared" ref="Z153:Z157" si="30">X153+Y153</f>
        <v>1</v>
      </c>
      <c r="AB153" s="23"/>
      <c r="AC153" s="23"/>
    </row>
    <row r="154" spans="2:29" ht="15.75">
      <c r="B154" s="132"/>
      <c r="C154" s="145"/>
      <c r="D154" s="27">
        <v>3</v>
      </c>
      <c r="E154" s="146"/>
      <c r="F154" s="45" t="s">
        <v>99</v>
      </c>
      <c r="G154" s="146"/>
      <c r="H154" s="147"/>
      <c r="I154" s="146"/>
      <c r="J154" s="146"/>
      <c r="K154" s="146"/>
      <c r="L154" s="146"/>
      <c r="M154" s="27">
        <v>0</v>
      </c>
      <c r="N154" s="2" t="s">
        <v>19</v>
      </c>
      <c r="O154" s="28">
        <v>0.8580092592592593</v>
      </c>
      <c r="P154" s="149"/>
      <c r="Q154" s="149"/>
      <c r="R154" s="9"/>
      <c r="T154" s="30" t="str">
        <f>IF(G157&lt;&gt;"neplatná volba","",(CONCATENATE(D157," nemá zvolenu frakci")))</f>
        <v/>
      </c>
      <c r="U154" s="3"/>
      <c r="V154" s="22">
        <v>2</v>
      </c>
      <c r="W154" s="22">
        <v>1</v>
      </c>
      <c r="X154" s="22">
        <f>IF(V154=D153,1,0)</f>
        <v>1</v>
      </c>
      <c r="Y154" s="22">
        <f>IF(W154=D154,1,0)</f>
        <v>0</v>
      </c>
      <c r="Z154" s="22">
        <f t="shared" si="30"/>
        <v>1</v>
      </c>
      <c r="AB154" s="23"/>
      <c r="AC154" s="23"/>
    </row>
    <row r="155" spans="2:29">
      <c r="B155" s="132"/>
      <c r="C155" s="4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9"/>
      <c r="T155" s="30" t="str">
        <f>IF(G158&lt;&gt;"neplatná volba","",(CONCATENATE(D158," nemá zvolenu frakci")))</f>
        <v/>
      </c>
      <c r="U155" s="3"/>
      <c r="V155" s="22">
        <v>2</v>
      </c>
      <c r="W155" s="22">
        <v>3</v>
      </c>
      <c r="X155" s="22">
        <f>IF(V155=D153,1,0)</f>
        <v>1</v>
      </c>
      <c r="Y155" s="22">
        <f>IF(W155=D154,1,0)</f>
        <v>1</v>
      </c>
      <c r="Z155" s="22">
        <f t="shared" si="30"/>
        <v>2</v>
      </c>
      <c r="AB155" s="23"/>
      <c r="AC155" s="23"/>
    </row>
    <row r="156" spans="2:29">
      <c r="B156" s="132"/>
      <c r="C156" s="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9"/>
      <c r="T156" s="30" t="str">
        <f>IF(G159&lt;&gt;"neplatná volba","",(CONCATENATE(D159," nemá zvolenu frakci")))</f>
        <v>Img2 nemá zvolenu frakci</v>
      </c>
      <c r="U156" s="3"/>
      <c r="V156" s="22">
        <v>3</v>
      </c>
      <c r="W156" s="22">
        <v>1</v>
      </c>
      <c r="X156" s="22">
        <f>IF(V156=D153,1,0)</f>
        <v>0</v>
      </c>
      <c r="Y156" s="22">
        <f>IF(W156=D154,1,0)</f>
        <v>0</v>
      </c>
      <c r="Z156" s="22">
        <f t="shared" si="30"/>
        <v>0</v>
      </c>
      <c r="AB156" s="23"/>
      <c r="AC156" s="23"/>
    </row>
    <row r="157" spans="2:29" ht="15.75">
      <c r="B157" s="132"/>
      <c r="C157" s="142" t="str">
        <f>CONCATENATE("Hráči v týmu ",D153)</f>
        <v>Hráči v týmu 2</v>
      </c>
      <c r="D157" s="140" t="str">
        <f>IF(D153=1,'Hlavní seznam'!$C$4,(IF(D153=2,'Hlavní seznam'!$H$4,(IF(D153=3,'Hlavní seznam'!$M$4,(IF(D153&gt;3,"Neplatný tým",(IF(D153&lt;1,"Neplatný tým","")))))))))</f>
        <v>Chose666 / PC</v>
      </c>
      <c r="E157" s="140"/>
      <c r="F157" s="27">
        <v>9</v>
      </c>
      <c r="G157" s="141" t="str">
        <f>IF(F157=1,'Hlavní seznam'!$L$20,(IF(F157=2,'Hlavní seznam'!$L$21,(IF(F157=3,'Hlavní seznam'!$L$22,(IF(F157=4,'Hlavní seznam'!$L$23,(IF(F157=5,'Hlavní seznam'!$L$24,(IF(F157=6,'Hlavní seznam'!$L$25,(IF(F157=7,'Hlavní seznam'!$L$26,(IF(F157=8,'Hlavní seznam'!$L$27,(IF(F157=9,'Hlavní seznam'!$L$28,("neplatná volba"))))))))))))))))))</f>
        <v>Poutník 59</v>
      </c>
      <c r="H157" s="141"/>
      <c r="I157" s="2"/>
      <c r="J157" s="143" t="str">
        <f>CONCATENATE("Hráči v týmu ",D154)</f>
        <v>Hráči v týmu 3</v>
      </c>
      <c r="K157" s="140" t="str">
        <f>IF(D154=1,'Hlavní seznam'!$C$4,(IF(D154=2,'Hlavní seznam'!$H$4,(IF(D154=3,'Hlavní seznam'!$M$4,(IF(D154&gt;3,"Neplatný tým",(IF(D154&lt;1,"Neplatný tým","")))))))))</f>
        <v>Hopkync</v>
      </c>
      <c r="L157" s="140"/>
      <c r="M157" s="27">
        <v>5</v>
      </c>
      <c r="N157" s="141" t="str">
        <f>IF(M157=1,'Hlavní seznam'!$L$20,(IF(M157=2,'Hlavní seznam'!$L$21,(IF(M157=3,'Hlavní seznam'!$L$22,(IF(M157=4,'Hlavní seznam'!$L$23,(IF(M157=5,'Hlavní seznam'!$L$24,(IF(M157=6,'Hlavní seznam'!$L$25,(IF(M157=7,'Hlavní seznam'!$L$26,(IF(M157=8,'Hlavní seznam'!$L$27,(IF(M157=9,'Hlavní seznam'!$L$28,("neplatná volba"))))))))))))))))))</f>
        <v>Černá ruka</v>
      </c>
      <c r="O157" s="141"/>
      <c r="P157" s="138" t="str">
        <f>IF((M153+M154)&lt;&gt;0,"Hra odehrána",(IF(U152=9,"Hra může začít","Hra nemůže ještě začít")))</f>
        <v>Hra odehrána</v>
      </c>
      <c r="Q157" s="138"/>
      <c r="R157" s="139"/>
      <c r="T157" s="30" t="str">
        <f>IF(N157&lt;&gt;"neplatná volba","",(CONCATENATE(K157," nemá zvolenu frakci")))</f>
        <v/>
      </c>
      <c r="U157" s="3"/>
      <c r="V157" s="22">
        <v>3</v>
      </c>
      <c r="W157" s="22">
        <v>2</v>
      </c>
      <c r="X157" s="22">
        <f>IF(V157=D153,1,0)</f>
        <v>0</v>
      </c>
      <c r="Y157" s="22">
        <f>IF(W157=D154,1,0)</f>
        <v>0</v>
      </c>
      <c r="Z157" s="22">
        <f t="shared" si="30"/>
        <v>0</v>
      </c>
      <c r="AB157" s="23"/>
      <c r="AC157" s="23" t="s">
        <v>25</v>
      </c>
    </row>
    <row r="158" spans="2:29" ht="15.75">
      <c r="B158" s="132"/>
      <c r="C158" s="142"/>
      <c r="D158" s="140" t="str">
        <f>IF(D153=1,'Hlavní seznam'!$C$6,(IF(D153=2,'Hlavní seznam'!$H$6,(IF(D153=3,'Hlavní seznam'!$M$6,(IF(D153&gt;3,"Neplatný tým",(IF(D153&lt;1,"Neplatný tým","")))))))))</f>
        <v>MarasGuru</v>
      </c>
      <c r="E158" s="140"/>
      <c r="F158" s="27">
        <v>9</v>
      </c>
      <c r="G158" s="141" t="str">
        <f>IF(F153="s",$G$7,(IF(F158=1,'Hlavní seznam'!$L$20,(IF(F158=2,'Hlavní seznam'!$L$21,(IF(F158=3,'Hlavní seznam'!$L$22,(IF(F158=4,'Hlavní seznam'!$L$23,(IF(F158=5,'Hlavní seznam'!$L$24,(IF(F158=6,'Hlavní seznam'!$L$25,(IF(F158=7,'Hlavní seznam'!$L$26,(IF(F158=8,'Hlavní seznam'!$L$27,(IF(F158=9,'Hlavní seznam'!$L$28,("neplatná volba"))))))))))))))))))))</f>
        <v>Poutník 59</v>
      </c>
      <c r="H158" s="141"/>
      <c r="I158" s="2"/>
      <c r="J158" s="143"/>
      <c r="K158" s="140" t="str">
        <f>IF(D154=1,'Hlavní seznam'!$C$6,(IF(D154=2,'Hlavní seznam'!$H$6,(IF(D154=3,'Hlavní seznam'!$M$6,(IF(D154&gt;3,"Neplatný tým",(IF(D154&lt;1,"Neplatný tým","")))))))))</f>
        <v>Dave.D</v>
      </c>
      <c r="L158" s="140"/>
      <c r="M158" s="27"/>
      <c r="N158" s="141" t="str">
        <f>IF(F154="s",N157,(IF(M158=1,'Hlavní seznam'!$L$20,(IF(M158=2,'Hlavní seznam'!$L$21,(IF(M158=3,'Hlavní seznam'!$L$22,(IF(M158=4,'Hlavní seznam'!$L$23,(IF(M158=5,'Hlavní seznam'!$L$24,(IF(M158=6,'Hlavní seznam'!$L$25,(IF(M158=7,'Hlavní seznam'!$L$26,(IF(M158=8,'Hlavní seznam'!$L$27,(IF(M158=9,'Hlavní seznam'!$L$28,("neplatná volba"))))))))))))))))))))</f>
        <v>Černá ruka</v>
      </c>
      <c r="O158" s="141"/>
      <c r="P158" s="138"/>
      <c r="Q158" s="138"/>
      <c r="R158" s="139"/>
      <c r="T158" s="30" t="str">
        <f>IF(N158&lt;&gt;"neplatná volba","",(CONCATENATE(K158," nemá zvolenu frakci")))</f>
        <v/>
      </c>
      <c r="U158" s="3"/>
      <c r="V158" s="24">
        <v>1</v>
      </c>
      <c r="W158" s="24">
        <v>2</v>
      </c>
      <c r="X158" s="20">
        <f>Z152</f>
        <v>0</v>
      </c>
      <c r="Y158" s="20">
        <f>Z154</f>
        <v>1</v>
      </c>
      <c r="Z158" s="25">
        <f>IF((X158+Y158)=2,1,0)</f>
        <v>0</v>
      </c>
      <c r="AA158" s="26">
        <f>IF(Z158=1,P153,0)</f>
        <v>0</v>
      </c>
      <c r="AB158" s="24">
        <v>1</v>
      </c>
      <c r="AC158" s="25">
        <f>IF(AB158=(IF(M153=1,D153,(IF(M154=1,D154,"")))),1,0)</f>
        <v>0</v>
      </c>
    </row>
    <row r="159" spans="2:29" ht="16.5" thickBot="1">
      <c r="B159" s="132"/>
      <c r="C159" s="142"/>
      <c r="D159" s="140" t="str">
        <f>IF(D153=1,'Hlavní seznam'!$C$8,(IF(D153=2,'Hlavní seznam'!$H$8,(IF(D153=3,'Hlavní seznam'!$M$8,(IF(D153&gt;3,"Neplatný tým",(IF(D153&lt;1,"Neplatný tým","")))))))))</f>
        <v>Img2</v>
      </c>
      <c r="E159" s="140"/>
      <c r="F159" s="29"/>
      <c r="G159" s="141" t="str">
        <f>IF(F153="s",$G$7,(IF(F159=1,'Hlavní seznam'!$L$20,(IF(F159=2,'Hlavní seznam'!$L$21,(IF(F159=3,'Hlavní seznam'!$L$22,(IF(F159=4,'Hlavní seznam'!$L$23,(IF(F159=5,'Hlavní seznam'!$L$24,(IF(F159=6,'Hlavní seznam'!$L$25,(IF(F159=7,'Hlavní seznam'!$L$26,(IF(F159=8,'Hlavní seznam'!$L$27,(IF(F159=9,'Hlavní seznam'!$L$28,("neplatná volba"))))))))))))))))))))</f>
        <v>neplatná volba</v>
      </c>
      <c r="H159" s="141"/>
      <c r="I159" s="2"/>
      <c r="J159" s="143"/>
      <c r="K159" s="140" t="str">
        <f>IF(D154=1,'Hlavní seznam'!$C$8,(IF(D154=2,'Hlavní seznam'!$H$8,(IF(D154=3,'Hlavní seznam'!$M$8,(IF(D154&gt;3,"Neplatný tým",(IF(D154&lt;1,"Neplatný tým","")))))))))</f>
        <v>Img3</v>
      </c>
      <c r="L159" s="140"/>
      <c r="M159" s="29"/>
      <c r="N159" s="141" t="str">
        <f>IF(F154="s",N158,(IF(M159=1,'Hlavní seznam'!$L$20,(IF(M159=2,'Hlavní seznam'!$L$21,(IF(M159=3,'Hlavní seznam'!$L$22,(IF(M159=4,'Hlavní seznam'!$L$23,(IF(M159=5,'Hlavní seznam'!$L$24,(IF(M159=6,'Hlavní seznam'!$L$25,(IF(M159=7,'Hlavní seznam'!$L$26,(IF(M159=8,'Hlavní seznam'!$L$27,(IF(M159=9,'Hlavní seznam'!$L$28,("neplatná volba"))))))))))))))))))))</f>
        <v>Černá ruka</v>
      </c>
      <c r="O159" s="141"/>
      <c r="P159" s="138"/>
      <c r="Q159" s="138"/>
      <c r="R159" s="139"/>
      <c r="T159" s="30" t="str">
        <f>IF(N159&lt;&gt;"neplatná volba","",(CONCATENATE(K159," nemá zvolenu frakci")))</f>
        <v/>
      </c>
      <c r="U159" s="3"/>
      <c r="V159" s="24">
        <v>1</v>
      </c>
      <c r="W159" s="24">
        <v>3</v>
      </c>
      <c r="X159" s="20">
        <f>Z153</f>
        <v>1</v>
      </c>
      <c r="Y159" s="20">
        <f>Z156</f>
        <v>0</v>
      </c>
      <c r="Z159" s="25">
        <f t="shared" ref="Z159:Z160" si="31">IF((X159+Y159)=2,1,0)</f>
        <v>0</v>
      </c>
      <c r="AA159" s="26">
        <f>IF(Z159=1,P153,0)</f>
        <v>0</v>
      </c>
      <c r="AB159" s="24">
        <v>2</v>
      </c>
      <c r="AC159" s="25">
        <f>IF(AB159=(IF(M153=1,D153,(IF(M154=1,D154,"")))),1,0)</f>
        <v>1</v>
      </c>
    </row>
    <row r="160" spans="2:29" ht="15.75" thickBot="1">
      <c r="B160" s="133"/>
      <c r="C160" s="134" t="str">
        <f>IF(U152=9,"",(CONCATENATE(T152," &amp; ",T153," &amp; ",T154," &amp; ",T155," &amp; ",T156," &amp; ",T157," &amp; ",T158," &amp; ",T159," &amp; ",T160)))</f>
        <v xml:space="preserve"> &amp;  &amp;  &amp;  &amp; Img2 nemá zvolenu frakci &amp;  &amp;  &amp;  &amp; </v>
      </c>
      <c r="D160" s="135"/>
      <c r="E160" s="135"/>
      <c r="F160" s="136"/>
      <c r="G160" s="135"/>
      <c r="H160" s="135"/>
      <c r="I160" s="135"/>
      <c r="J160" s="135"/>
      <c r="K160" s="135"/>
      <c r="L160" s="135"/>
      <c r="M160" s="136"/>
      <c r="N160" s="135"/>
      <c r="O160" s="135"/>
      <c r="P160" s="135"/>
      <c r="Q160" s="135"/>
      <c r="R160" s="137"/>
      <c r="T160" s="31" t="str">
        <f>IF(D157="neplatný tým","Zadán neplatný tým",(IF(K157="neplatný tým","Zadán neplatný tým","")))</f>
        <v/>
      </c>
      <c r="U160" s="3"/>
      <c r="V160" s="24">
        <v>2</v>
      </c>
      <c r="W160" s="24">
        <v>3</v>
      </c>
      <c r="X160" s="20">
        <f>Z155</f>
        <v>2</v>
      </c>
      <c r="Y160" s="20">
        <f>Z157</f>
        <v>0</v>
      </c>
      <c r="Z160" s="25">
        <f t="shared" si="31"/>
        <v>1</v>
      </c>
      <c r="AA160" s="26">
        <f>IF(Z160=1,P153,0)</f>
        <v>1.4259259259259305E-2</v>
      </c>
      <c r="AB160" s="24">
        <v>3</v>
      </c>
      <c r="AC160" s="25">
        <f>IF(AB160=(IF(M153=1,D153,(IF(M154=1,D154,"")))),1,0)</f>
        <v>0</v>
      </c>
    </row>
    <row r="161" spans="2:29" ht="15.75" thickBot="1"/>
    <row r="162" spans="2:29">
      <c r="B162" s="131" t="s">
        <v>56</v>
      </c>
      <c r="C162" s="5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144"/>
      <c r="Q162" s="144"/>
      <c r="R162" s="8"/>
      <c r="T162" s="30" t="str">
        <f>IF(D163&lt;&gt;D164,(""),(CONCATENATE("Tým ",D163," hraje proti sobě")))</f>
        <v/>
      </c>
      <c r="U162" s="32">
        <f>COUNTBLANK(T162:T170)</f>
        <v>8</v>
      </c>
      <c r="V162" s="22">
        <v>1</v>
      </c>
      <c r="W162" s="22">
        <v>2</v>
      </c>
      <c r="X162" s="22">
        <f>IF(V162=D163,1,0)</f>
        <v>0</v>
      </c>
      <c r="Y162" s="22">
        <f>IF(W162=D164,1,0)</f>
        <v>0</v>
      </c>
      <c r="Z162" s="22">
        <f>X162+Y162</f>
        <v>0</v>
      </c>
      <c r="AB162" s="23"/>
      <c r="AC162" s="23"/>
    </row>
    <row r="163" spans="2:29" ht="15.75">
      <c r="B163" s="132"/>
      <c r="C163" s="145" t="s">
        <v>13</v>
      </c>
      <c r="D163" s="27">
        <v>2</v>
      </c>
      <c r="E163" s="146" t="s">
        <v>15</v>
      </c>
      <c r="F163" s="45" t="s">
        <v>99</v>
      </c>
      <c r="G163" s="146" t="s">
        <v>17</v>
      </c>
      <c r="H163" s="147">
        <v>1</v>
      </c>
      <c r="I163" s="146" t="str">
        <f>IF(H163=1,'Hlavní seznam'!$G$20,(IF(H163=2,'Hlavní seznam'!$G$21,(IF(H163=3,'Hlavní seznam'!$G$22,(IF(H163=4,'Hlavní seznam'!$G$23,(IF(H163=5,'Hlavní seznam'!$G$24,(IF(H163=6,'Hlavní seznam'!$G$25,("Neplatná volba"))))))))))))</f>
        <v>Kdo s koho</v>
      </c>
      <c r="J163" s="146"/>
      <c r="K163" s="146"/>
      <c r="L163" s="146" t="s">
        <v>14</v>
      </c>
      <c r="M163" s="27">
        <v>0</v>
      </c>
      <c r="N163" s="2" t="s">
        <v>18</v>
      </c>
      <c r="O163" s="28">
        <v>0.87430555555555556</v>
      </c>
      <c r="P163" s="148">
        <f>IF(O163&lt;&gt;"",(IF(O164&lt;&gt;"",(O164-O163),("00:00:00"))),("00:00:00"))</f>
        <v>8.1365740740739767E-3</v>
      </c>
      <c r="Q163" s="149"/>
      <c r="R163" s="9"/>
      <c r="T163" s="30" t="str">
        <f>IF(I163&lt;&gt;"neplatná volba","",("Chybně zvolená mapa"))</f>
        <v/>
      </c>
      <c r="U163" s="3"/>
      <c r="V163" s="22">
        <v>1</v>
      </c>
      <c r="W163" s="22">
        <v>3</v>
      </c>
      <c r="X163" s="22">
        <f>IF(V163=D163,1,0)</f>
        <v>0</v>
      </c>
      <c r="Y163" s="22">
        <f>IF(W163=D164,1,0)</f>
        <v>0</v>
      </c>
      <c r="Z163" s="22">
        <f t="shared" ref="Z163:Z167" si="32">X163+Y163</f>
        <v>0</v>
      </c>
      <c r="AB163" s="23"/>
      <c r="AC163" s="23"/>
    </row>
    <row r="164" spans="2:29" ht="15.75">
      <c r="B164" s="132"/>
      <c r="C164" s="145"/>
      <c r="D164" s="27">
        <v>1</v>
      </c>
      <c r="E164" s="146"/>
      <c r="F164" s="45" t="s">
        <v>98</v>
      </c>
      <c r="G164" s="146"/>
      <c r="H164" s="147"/>
      <c r="I164" s="146"/>
      <c r="J164" s="146"/>
      <c r="K164" s="146"/>
      <c r="L164" s="146"/>
      <c r="M164" s="27">
        <v>1</v>
      </c>
      <c r="N164" s="2" t="s">
        <v>19</v>
      </c>
      <c r="O164" s="28">
        <v>0.88244212962962953</v>
      </c>
      <c r="P164" s="149"/>
      <c r="Q164" s="149"/>
      <c r="R164" s="9"/>
      <c r="T164" s="30" t="str">
        <f>IF(G167&lt;&gt;"neplatná volba","",(CONCATENATE(D167," nemá zvolenu frakci")))</f>
        <v/>
      </c>
      <c r="U164" s="3"/>
      <c r="V164" s="22">
        <v>2</v>
      </c>
      <c r="W164" s="22">
        <v>1</v>
      </c>
      <c r="X164" s="22">
        <f>IF(V164=D163,1,0)</f>
        <v>1</v>
      </c>
      <c r="Y164" s="22">
        <f>IF(W164=D164,1,0)</f>
        <v>1</v>
      </c>
      <c r="Z164" s="22">
        <f t="shared" si="32"/>
        <v>2</v>
      </c>
      <c r="AB164" s="23"/>
      <c r="AC164" s="23"/>
    </row>
    <row r="165" spans="2:29">
      <c r="B165" s="132"/>
      <c r="C165" s="4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9"/>
      <c r="T165" s="30" t="str">
        <f>IF(G168&lt;&gt;"neplatná volba","",(CONCATENATE(D168," nemá zvolenu frakci")))</f>
        <v/>
      </c>
      <c r="U165" s="3"/>
      <c r="V165" s="22">
        <v>2</v>
      </c>
      <c r="W165" s="22">
        <v>3</v>
      </c>
      <c r="X165" s="22">
        <f>IF(V165=D163,1,0)</f>
        <v>1</v>
      </c>
      <c r="Y165" s="22">
        <f>IF(W165=D164,1,0)</f>
        <v>0</v>
      </c>
      <c r="Z165" s="22">
        <f t="shared" si="32"/>
        <v>1</v>
      </c>
      <c r="AB165" s="23"/>
      <c r="AC165" s="23"/>
    </row>
    <row r="166" spans="2:29">
      <c r="B166" s="132"/>
      <c r="C166" s="4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9"/>
      <c r="T166" s="30" t="str">
        <f>IF(G169&lt;&gt;"neplatná volba","",(CONCATENATE(D169," nemá zvolenu frakci")))</f>
        <v/>
      </c>
      <c r="U166" s="3"/>
      <c r="V166" s="22">
        <v>3</v>
      </c>
      <c r="W166" s="22">
        <v>1</v>
      </c>
      <c r="X166" s="22">
        <f>IF(V166=D163,1,0)</f>
        <v>0</v>
      </c>
      <c r="Y166" s="22">
        <f>IF(W166=D164,1,0)</f>
        <v>1</v>
      </c>
      <c r="Z166" s="22">
        <f t="shared" si="32"/>
        <v>1</v>
      </c>
      <c r="AB166" s="23"/>
      <c r="AC166" s="23"/>
    </row>
    <row r="167" spans="2:29" ht="15.75">
      <c r="B167" s="132"/>
      <c r="C167" s="142" t="str">
        <f>CONCATENATE("Hráči v týmu ",D163)</f>
        <v>Hráči v týmu 2</v>
      </c>
      <c r="D167" s="140" t="str">
        <f>IF(D163=1,'Hlavní seznam'!$C$4,(IF(D163=2,'Hlavní seznam'!$H$4,(IF(D163=3,'Hlavní seznam'!$M$4,(IF(D163&gt;3,"Neplatný tým",(IF(D163&lt;1,"Neplatný tým","")))))))))</f>
        <v>Chose666 / PC</v>
      </c>
      <c r="E167" s="140"/>
      <c r="F167" s="27">
        <v>5</v>
      </c>
      <c r="G167" s="141" t="str">
        <f>IF(F167=1,'Hlavní seznam'!$L$20,(IF(F167=2,'Hlavní seznam'!$L$21,(IF(F167=3,'Hlavní seznam'!$L$22,(IF(F167=4,'Hlavní seznam'!$L$23,(IF(F167=5,'Hlavní seznam'!$L$24,(IF(F167=6,'Hlavní seznam'!$L$25,(IF(F167=7,'Hlavní seznam'!$L$26,(IF(F167=8,'Hlavní seznam'!$L$27,(IF(F167=9,'Hlavní seznam'!$L$28,("neplatná volba"))))))))))))))))))</f>
        <v>Černá ruka</v>
      </c>
      <c r="H167" s="141"/>
      <c r="I167" s="2"/>
      <c r="J167" s="143" t="str">
        <f>CONCATENATE("Hráči v týmu ",D164)</f>
        <v>Hráči v týmu 1</v>
      </c>
      <c r="K167" s="140" t="str">
        <f>IF(D164=1,'Hlavní seznam'!$C$4,(IF(D164=2,'Hlavní seznam'!$H$4,(IF(D164=3,'Hlavní seznam'!$M$4,(IF(D164&gt;3,"Neplatný tým",(IF(D164&lt;1,"Neplatný tým","")))))))))</f>
        <v>Hajzl</v>
      </c>
      <c r="L167" s="140"/>
      <c r="M167" s="27">
        <v>4</v>
      </c>
      <c r="N167" s="141" t="str">
        <f>IF(M167=1,'Hlavní seznam'!$L$20,(IF(M167=2,'Hlavní seznam'!$L$21,(IF(M167=3,'Hlavní seznam'!$L$22,(IF(M167=4,'Hlavní seznam'!$L$23,(IF(M167=5,'Hlavní seznam'!$L$24,(IF(M167=6,'Hlavní seznam'!$L$25,(IF(M167=7,'Hlavní seznam'!$L$26,(IF(M167=8,'Hlavní seznam'!$L$27,(IF(M167=9,'Hlavní seznam'!$L$28,("neplatná volba"))))))))))))))))))</f>
        <v>NOD</v>
      </c>
      <c r="O167" s="141"/>
      <c r="P167" s="138" t="str">
        <f>IF((M163+M164)&lt;&gt;0,"Hra odehrána",(IF(U162=9,"Hra může začít","Hra nemůže ještě začít")))</f>
        <v>Hra odehrána</v>
      </c>
      <c r="Q167" s="138"/>
      <c r="R167" s="139"/>
      <c r="T167" s="30" t="str">
        <f>IF(N167&lt;&gt;"neplatná volba","",(CONCATENATE(K167," nemá zvolenu frakci")))</f>
        <v/>
      </c>
      <c r="U167" s="3"/>
      <c r="V167" s="22">
        <v>3</v>
      </c>
      <c r="W167" s="22">
        <v>2</v>
      </c>
      <c r="X167" s="22">
        <f>IF(V167=D163,1,0)</f>
        <v>0</v>
      </c>
      <c r="Y167" s="22">
        <f>IF(W167=D164,1,0)</f>
        <v>0</v>
      </c>
      <c r="Z167" s="22">
        <f t="shared" si="32"/>
        <v>0</v>
      </c>
      <c r="AB167" s="23"/>
      <c r="AC167" s="23" t="s">
        <v>25</v>
      </c>
    </row>
    <row r="168" spans="2:29" ht="15.75">
      <c r="B168" s="132"/>
      <c r="C168" s="142"/>
      <c r="D168" s="140" t="str">
        <f>IF(D163=1,'Hlavní seznam'!$C$6,(IF(D163=2,'Hlavní seznam'!$H$6,(IF(D163=3,'Hlavní seznam'!$M$6,(IF(D163&gt;3,"Neplatný tým",(IF(D163&lt;1,"Neplatný tým","")))))))))</f>
        <v>MarasGuru</v>
      </c>
      <c r="E168" s="140"/>
      <c r="F168" s="27">
        <v>5</v>
      </c>
      <c r="G168" s="141" t="str">
        <f>IF(F163="s",$G$7,(IF(F168=1,'Hlavní seznam'!$L$20,(IF(F168=2,'Hlavní seznam'!$L$21,(IF(F168=3,'Hlavní seznam'!$L$22,(IF(F168=4,'Hlavní seznam'!$L$23,(IF(F168=5,'Hlavní seznam'!$L$24,(IF(F168=6,'Hlavní seznam'!$L$25,(IF(F168=7,'Hlavní seznam'!$L$26,(IF(F168=8,'Hlavní seznam'!$L$27,(IF(F168=9,'Hlavní seznam'!$L$28,("neplatná volba"))))))))))))))))))))</f>
        <v>Poutník 59</v>
      </c>
      <c r="H168" s="141"/>
      <c r="I168" s="2"/>
      <c r="J168" s="143"/>
      <c r="K168" s="140" t="str">
        <f>IF(D164=1,'Hlavní seznam'!$C$6,(IF(D164=2,'Hlavní seznam'!$H$6,(IF(D164=3,'Hlavní seznam'!$M$6,(IF(D164&gt;3,"Neplatný tým",(IF(D164&lt;1,"Neplatný tým","")))))))))</f>
        <v>Ereian</v>
      </c>
      <c r="L168" s="140"/>
      <c r="M168" s="27">
        <v>8</v>
      </c>
      <c r="N168" s="141" t="str">
        <f>IF(F164="s",N167,(IF(M168=1,'Hlavní seznam'!$L$20,(IF(M168=2,'Hlavní seznam'!$L$21,(IF(M168=3,'Hlavní seznam'!$L$22,(IF(M168=4,'Hlavní seznam'!$L$23,(IF(M168=5,'Hlavní seznam'!$L$24,(IF(M168=6,'Hlavní seznam'!$L$25,(IF(M168=7,'Hlavní seznam'!$L$26,(IF(M168=8,'Hlavní seznam'!$L$27,(IF(M168=9,'Hlavní seznam'!$L$28,("neplatná volba"))))))))))))))))))))</f>
        <v>Žnec 17</v>
      </c>
      <c r="O168" s="141"/>
      <c r="P168" s="138"/>
      <c r="Q168" s="138"/>
      <c r="R168" s="139"/>
      <c r="T168" s="30" t="str">
        <f>IF(N168&lt;&gt;"neplatná volba","",(CONCATENATE(K168," nemá zvolenu frakci")))</f>
        <v/>
      </c>
      <c r="U168" s="3"/>
      <c r="V168" s="24">
        <v>1</v>
      </c>
      <c r="W168" s="24">
        <v>2</v>
      </c>
      <c r="X168" s="20">
        <f>Z162</f>
        <v>0</v>
      </c>
      <c r="Y168" s="20">
        <f>Z164</f>
        <v>2</v>
      </c>
      <c r="Z168" s="25">
        <f>IF((X168+Y168)=2,1,0)</f>
        <v>1</v>
      </c>
      <c r="AA168" s="26">
        <f>IF(Z168=1,P163,0)</f>
        <v>8.1365740740739767E-3</v>
      </c>
      <c r="AB168" s="24">
        <v>1</v>
      </c>
      <c r="AC168" s="25">
        <f>IF(AB168=(IF(M163=1,D163,(IF(M164=1,D164,"")))),1,0)</f>
        <v>1</v>
      </c>
    </row>
    <row r="169" spans="2:29" ht="16.5" thickBot="1">
      <c r="B169" s="132"/>
      <c r="C169" s="142"/>
      <c r="D169" s="140" t="str">
        <f>IF(D163=1,'Hlavní seznam'!$C$8,(IF(D163=2,'Hlavní seznam'!$H$8,(IF(D163=3,'Hlavní seznam'!$M$8,(IF(D163&gt;3,"Neplatný tým",(IF(D163&lt;1,"Neplatný tým","")))))))))</f>
        <v>Img2</v>
      </c>
      <c r="E169" s="140"/>
      <c r="F169" s="29"/>
      <c r="G169" s="141" t="str">
        <f>IF(F163="s",$G$7,(IF(F169=1,'Hlavní seznam'!$L$20,(IF(F169=2,'Hlavní seznam'!$L$21,(IF(F169=3,'Hlavní seznam'!$L$22,(IF(F169=4,'Hlavní seznam'!$L$23,(IF(F169=5,'Hlavní seznam'!$L$24,(IF(F169=6,'Hlavní seznam'!$L$25,(IF(F169=7,'Hlavní seznam'!$L$26,(IF(F169=8,'Hlavní seznam'!$L$27,(IF(F169=9,'Hlavní seznam'!$L$28,("neplatná volba"))))))))))))))))))))</f>
        <v>Poutník 59</v>
      </c>
      <c r="H169" s="141"/>
      <c r="I169" s="2"/>
      <c r="J169" s="143"/>
      <c r="K169" s="140" t="str">
        <f>IF(D164=1,'Hlavní seznam'!$C$8,(IF(D164=2,'Hlavní seznam'!$H$8,(IF(D164=3,'Hlavní seznam'!$M$8,(IF(D164&gt;3,"Neplatný tým",(IF(D164&lt;1,"Neplatný tým","")))))))))</f>
        <v>Img1</v>
      </c>
      <c r="L169" s="140"/>
      <c r="M169" s="29"/>
      <c r="N169" s="141" t="str">
        <f>IF(F164="s",N168,(IF(M169=1,'Hlavní seznam'!$L$20,(IF(M169=2,'Hlavní seznam'!$L$21,(IF(M169=3,'Hlavní seznam'!$L$22,(IF(M169=4,'Hlavní seznam'!$L$23,(IF(M169=5,'Hlavní seznam'!$L$24,(IF(M169=6,'Hlavní seznam'!$L$25,(IF(M169=7,'Hlavní seznam'!$L$26,(IF(M169=8,'Hlavní seznam'!$L$27,(IF(M169=9,'Hlavní seznam'!$L$28,("neplatná volba"))))))))))))))))))))</f>
        <v>neplatná volba</v>
      </c>
      <c r="O169" s="141"/>
      <c r="P169" s="138"/>
      <c r="Q169" s="138"/>
      <c r="R169" s="139"/>
      <c r="T169" s="30" t="str">
        <f>IF(N169&lt;&gt;"neplatná volba","",(CONCATENATE(K169," nemá zvolenu frakci")))</f>
        <v>Img1 nemá zvolenu frakci</v>
      </c>
      <c r="U169" s="3"/>
      <c r="V169" s="24">
        <v>1</v>
      </c>
      <c r="W169" s="24">
        <v>3</v>
      </c>
      <c r="X169" s="20">
        <f>Z163</f>
        <v>0</v>
      </c>
      <c r="Y169" s="20">
        <f>Z166</f>
        <v>1</v>
      </c>
      <c r="Z169" s="25">
        <f t="shared" ref="Z169:Z170" si="33">IF((X169+Y169)=2,1,0)</f>
        <v>0</v>
      </c>
      <c r="AA169" s="26">
        <f>IF(Z169=1,P163,0)</f>
        <v>0</v>
      </c>
      <c r="AB169" s="24">
        <v>2</v>
      </c>
      <c r="AC169" s="25">
        <f>IF(AB169=(IF(M163=1,D163,(IF(M164=1,D164,"")))),1,0)</f>
        <v>0</v>
      </c>
    </row>
    <row r="170" spans="2:29" ht="15.75" thickBot="1">
      <c r="B170" s="133"/>
      <c r="C170" s="134" t="str">
        <f>IF(U162=9,"",(CONCATENATE(T162," &amp; ",T163," &amp; ",T164," &amp; ",T165," &amp; ",T166," &amp; ",T167," &amp; ",T168," &amp; ",T169," &amp; ",T170)))</f>
        <v xml:space="preserve"> &amp;  &amp;  &amp;  &amp;  &amp;  &amp;  &amp; Img1 nemá zvolenu frakci &amp; </v>
      </c>
      <c r="D170" s="135"/>
      <c r="E170" s="135"/>
      <c r="F170" s="136"/>
      <c r="G170" s="135"/>
      <c r="H170" s="135"/>
      <c r="I170" s="135"/>
      <c r="J170" s="135"/>
      <c r="K170" s="135"/>
      <c r="L170" s="135"/>
      <c r="M170" s="136"/>
      <c r="N170" s="135"/>
      <c r="O170" s="135"/>
      <c r="P170" s="135"/>
      <c r="Q170" s="135"/>
      <c r="R170" s="137"/>
      <c r="T170" s="31" t="str">
        <f>IF(D167="neplatný tým","Zadán neplatný tým",(IF(K167="neplatný tým","Zadán neplatný tým","")))</f>
        <v/>
      </c>
      <c r="U170" s="3"/>
      <c r="V170" s="24">
        <v>2</v>
      </c>
      <c r="W170" s="24">
        <v>3</v>
      </c>
      <c r="X170" s="20">
        <f>Z165</f>
        <v>1</v>
      </c>
      <c r="Y170" s="20">
        <f>Z167</f>
        <v>0</v>
      </c>
      <c r="Z170" s="25">
        <f t="shared" si="33"/>
        <v>0</v>
      </c>
      <c r="AA170" s="26">
        <f>IF(Z170=1,P163,0)</f>
        <v>0</v>
      </c>
      <c r="AB170" s="24">
        <v>3</v>
      </c>
      <c r="AC170" s="25">
        <f>IF(AB170=(IF(M163=1,D163,(IF(M164=1,D164,"")))),1,0)</f>
        <v>0</v>
      </c>
    </row>
    <row r="171" spans="2:29" ht="15.75" thickBot="1"/>
    <row r="172" spans="2:29">
      <c r="B172" s="131" t="s">
        <v>57</v>
      </c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144"/>
      <c r="Q172" s="144"/>
      <c r="R172" s="8"/>
      <c r="T172" s="30" t="str">
        <f>IF(D173&lt;&gt;D174,(""),(CONCATENATE("Tým ",D173," hraje proti sobě")))</f>
        <v/>
      </c>
      <c r="U172" s="32">
        <f>COUNTBLANK(T172:T180)</f>
        <v>7</v>
      </c>
      <c r="V172" s="22">
        <v>1</v>
      </c>
      <c r="W172" s="22">
        <v>2</v>
      </c>
      <c r="X172" s="22">
        <f>IF(V172=D173,1,0)</f>
        <v>0</v>
      </c>
      <c r="Y172" s="22">
        <f>IF(W172=D174,1,0)</f>
        <v>0</v>
      </c>
      <c r="Z172" s="22">
        <f>X172+Y172</f>
        <v>0</v>
      </c>
      <c r="AB172" s="23"/>
      <c r="AC172" s="23"/>
    </row>
    <row r="173" spans="2:29" ht="15.75">
      <c r="B173" s="132"/>
      <c r="C173" s="145" t="s">
        <v>13</v>
      </c>
      <c r="D173" s="27">
        <v>2</v>
      </c>
      <c r="E173" s="146" t="s">
        <v>15</v>
      </c>
      <c r="F173" s="45" t="s">
        <v>98</v>
      </c>
      <c r="G173" s="146" t="s">
        <v>17</v>
      </c>
      <c r="H173" s="147">
        <v>2</v>
      </c>
      <c r="I173" s="146" t="str">
        <f>IF(H173=1,'Hlavní seznam'!$G$20,(IF(H173=2,'Hlavní seznam'!$G$21,(IF(H173=3,'Hlavní seznam'!$G$22,(IF(H173=4,'Hlavní seznam'!$G$23,(IF(H173=5,'Hlavní seznam'!$G$24,(IF(H173=6,'Hlavní seznam'!$G$25,("Neplatná volba"))))))))))))</f>
        <v>Tibériové zahrady III</v>
      </c>
      <c r="J173" s="146"/>
      <c r="K173" s="146"/>
      <c r="L173" s="146" t="s">
        <v>14</v>
      </c>
      <c r="M173" s="27">
        <v>0</v>
      </c>
      <c r="N173" s="2" t="s">
        <v>18</v>
      </c>
      <c r="O173" s="28">
        <v>0.89374999999999993</v>
      </c>
      <c r="P173" s="148">
        <f>IF(O173&lt;&gt;"",(IF(O174&lt;&gt;"",(O174-O173),("00:00:00"))),("00:00:00"))</f>
        <v>9.398148148148211E-3</v>
      </c>
      <c r="Q173" s="149"/>
      <c r="R173" s="9"/>
      <c r="T173" s="30" t="str">
        <f>IF(I173&lt;&gt;"neplatná volba","",("Chybně zvolená mapa"))</f>
        <v/>
      </c>
      <c r="U173" s="3"/>
      <c r="V173" s="22">
        <v>1</v>
      </c>
      <c r="W173" s="22">
        <v>3</v>
      </c>
      <c r="X173" s="22">
        <f>IF(V173=D173,1,0)</f>
        <v>0</v>
      </c>
      <c r="Y173" s="22">
        <f>IF(W173=D174,1,0)</f>
        <v>1</v>
      </c>
      <c r="Z173" s="22">
        <f t="shared" ref="Z173:Z177" si="34">X173+Y173</f>
        <v>1</v>
      </c>
      <c r="AB173" s="23"/>
      <c r="AC173" s="23"/>
    </row>
    <row r="174" spans="2:29" ht="15.75">
      <c r="B174" s="132"/>
      <c r="C174" s="145"/>
      <c r="D174" s="27">
        <v>3</v>
      </c>
      <c r="E174" s="146"/>
      <c r="F174" s="45" t="s">
        <v>98</v>
      </c>
      <c r="G174" s="146"/>
      <c r="H174" s="147"/>
      <c r="I174" s="146"/>
      <c r="J174" s="146"/>
      <c r="K174" s="146"/>
      <c r="L174" s="146"/>
      <c r="M174" s="27">
        <v>1</v>
      </c>
      <c r="N174" s="2" t="s">
        <v>19</v>
      </c>
      <c r="O174" s="28">
        <v>0.90314814814814814</v>
      </c>
      <c r="P174" s="149"/>
      <c r="Q174" s="149"/>
      <c r="R174" s="9"/>
      <c r="T174" s="30" t="str">
        <f>IF(G177&lt;&gt;"neplatná volba","",(CONCATENATE(D177," nemá zvolenu frakci")))</f>
        <v/>
      </c>
      <c r="U174" s="3"/>
      <c r="V174" s="22">
        <v>2</v>
      </c>
      <c r="W174" s="22">
        <v>1</v>
      </c>
      <c r="X174" s="22">
        <f>IF(V174=D173,1,0)</f>
        <v>1</v>
      </c>
      <c r="Y174" s="22">
        <f>IF(W174=D174,1,0)</f>
        <v>0</v>
      </c>
      <c r="Z174" s="22">
        <f t="shared" si="34"/>
        <v>1</v>
      </c>
      <c r="AB174" s="23"/>
      <c r="AC174" s="23"/>
    </row>
    <row r="175" spans="2:29">
      <c r="B175" s="132"/>
      <c r="C175" s="4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9"/>
      <c r="T175" s="30" t="str">
        <f>IF(G178&lt;&gt;"neplatná volba","",(CONCATENATE(D178," nemá zvolenu frakci")))</f>
        <v/>
      </c>
      <c r="U175" s="3"/>
      <c r="V175" s="22">
        <v>2</v>
      </c>
      <c r="W175" s="22">
        <v>3</v>
      </c>
      <c r="X175" s="22">
        <f>IF(V175=D173,1,0)</f>
        <v>1</v>
      </c>
      <c r="Y175" s="22">
        <f>IF(W175=D174,1,0)</f>
        <v>1</v>
      </c>
      <c r="Z175" s="22">
        <f t="shared" si="34"/>
        <v>2</v>
      </c>
      <c r="AB175" s="23"/>
      <c r="AC175" s="23"/>
    </row>
    <row r="176" spans="2:29">
      <c r="B176" s="132"/>
      <c r="C176" s="4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9"/>
      <c r="T176" s="30" t="str">
        <f>IF(G179&lt;&gt;"neplatná volba","",(CONCATENATE(D179," nemá zvolenu frakci")))</f>
        <v>Img2 nemá zvolenu frakci</v>
      </c>
      <c r="U176" s="3"/>
      <c r="V176" s="22">
        <v>3</v>
      </c>
      <c r="W176" s="22">
        <v>1</v>
      </c>
      <c r="X176" s="22">
        <f>IF(V176=D173,1,0)</f>
        <v>0</v>
      </c>
      <c r="Y176" s="22">
        <f>IF(W176=D174,1,0)</f>
        <v>0</v>
      </c>
      <c r="Z176" s="22">
        <f t="shared" si="34"/>
        <v>0</v>
      </c>
      <c r="AB176" s="23"/>
      <c r="AC176" s="23"/>
    </row>
    <row r="177" spans="2:29" ht="15.75">
      <c r="B177" s="132"/>
      <c r="C177" s="142" t="str">
        <f>CONCATENATE("Hráči v týmu ",D173)</f>
        <v>Hráči v týmu 2</v>
      </c>
      <c r="D177" s="140" t="str">
        <f>IF(D173=1,'Hlavní seznam'!$C$4,(IF(D173=2,'Hlavní seznam'!$H$4,(IF(D173=3,'Hlavní seznam'!$M$4,(IF(D173&gt;3,"Neplatný tým",(IF(D173&lt;1,"Neplatný tým","")))))))))</f>
        <v>Chose666 / PC</v>
      </c>
      <c r="E177" s="140"/>
      <c r="F177" s="27">
        <v>7</v>
      </c>
      <c r="G177" s="141" t="str">
        <f>IF(F177=1,'Hlavní seznam'!$L$20,(IF(F177=2,'Hlavní seznam'!$L$21,(IF(F177=3,'Hlavní seznam'!$L$22,(IF(F177=4,'Hlavní seznam'!$L$23,(IF(F177=5,'Hlavní seznam'!$L$24,(IF(F177=6,'Hlavní seznam'!$L$25,(IF(F177=7,'Hlavní seznam'!$L$26,(IF(F177=8,'Hlavní seznam'!$L$27,(IF(F177=9,'Hlavní seznam'!$L$28,("neplatná volba"))))))))))))))))))</f>
        <v>SCRIN</v>
      </c>
      <c r="H177" s="141"/>
      <c r="I177" s="2"/>
      <c r="J177" s="143" t="str">
        <f>CONCATENATE("Hráči v týmu ",D174)</f>
        <v>Hráči v týmu 3</v>
      </c>
      <c r="K177" s="140" t="str">
        <f>IF(D174=1,'Hlavní seznam'!$C$4,(IF(D174=2,'Hlavní seznam'!$H$4,(IF(D174=3,'Hlavní seznam'!$M$4,(IF(D174&gt;3,"Neplatný tým",(IF(D174&lt;1,"Neplatný tým","")))))))))</f>
        <v>Hopkync</v>
      </c>
      <c r="L177" s="140"/>
      <c r="M177" s="27">
        <v>1</v>
      </c>
      <c r="N177" s="141" t="str">
        <f>IF(M177=1,'Hlavní seznam'!$L$20,(IF(M177=2,'Hlavní seznam'!$L$21,(IF(M177=3,'Hlavní seznam'!$L$22,(IF(M177=4,'Hlavní seznam'!$L$23,(IF(M177=5,'Hlavní seznam'!$L$24,(IF(M177=6,'Hlavní seznam'!$L$25,(IF(M177=7,'Hlavní seznam'!$L$26,(IF(M177=8,'Hlavní seznam'!$L$27,(IF(M177=9,'Hlavní seznam'!$L$28,("neplatná volba"))))))))))))))))))</f>
        <v>GDI</v>
      </c>
      <c r="O177" s="141"/>
      <c r="P177" s="138" t="str">
        <f>IF((M173+M174)&lt;&gt;0,"Hra odehrána",(IF(U172=9,"Hra může začít","Hra nemůže ještě začít")))</f>
        <v>Hra odehrána</v>
      </c>
      <c r="Q177" s="138"/>
      <c r="R177" s="139"/>
      <c r="T177" s="30" t="str">
        <f>IF(N177&lt;&gt;"neplatná volba","",(CONCATENATE(K177," nemá zvolenu frakci")))</f>
        <v/>
      </c>
      <c r="U177" s="3"/>
      <c r="V177" s="22">
        <v>3</v>
      </c>
      <c r="W177" s="22">
        <v>2</v>
      </c>
      <c r="X177" s="22">
        <f>IF(V177=D173,1,0)</f>
        <v>0</v>
      </c>
      <c r="Y177" s="22">
        <f>IF(W177=D174,1,0)</f>
        <v>0</v>
      </c>
      <c r="Z177" s="22">
        <f t="shared" si="34"/>
        <v>0</v>
      </c>
      <c r="AB177" s="23"/>
      <c r="AC177" s="23" t="s">
        <v>25</v>
      </c>
    </row>
    <row r="178" spans="2:29" ht="15.75">
      <c r="B178" s="132"/>
      <c r="C178" s="142"/>
      <c r="D178" s="140" t="str">
        <f>IF(D173=1,'Hlavní seznam'!$C$6,(IF(D173=2,'Hlavní seznam'!$H$6,(IF(D173=3,'Hlavní seznam'!$M$6,(IF(D173&gt;3,"Neplatný tým",(IF(D173&lt;1,"Neplatný tým","")))))))))</f>
        <v>MarasGuru</v>
      </c>
      <c r="E178" s="140"/>
      <c r="F178" s="27">
        <v>4</v>
      </c>
      <c r="G178" s="141" t="str">
        <f>IF(F173="s",$G$7,(IF(F178=1,'Hlavní seznam'!$L$20,(IF(F178=2,'Hlavní seznam'!$L$21,(IF(F178=3,'Hlavní seznam'!$L$22,(IF(F178=4,'Hlavní seznam'!$L$23,(IF(F178=5,'Hlavní seznam'!$L$24,(IF(F178=6,'Hlavní seznam'!$L$25,(IF(F178=7,'Hlavní seznam'!$L$26,(IF(F178=8,'Hlavní seznam'!$L$27,(IF(F178=9,'Hlavní seznam'!$L$28,("neplatná volba"))))))))))))))))))))</f>
        <v>NOD</v>
      </c>
      <c r="H178" s="141"/>
      <c r="I178" s="2"/>
      <c r="J178" s="143"/>
      <c r="K178" s="140" t="str">
        <f>IF(D174=1,'Hlavní seznam'!$C$6,(IF(D174=2,'Hlavní seznam'!$H$6,(IF(D174=3,'Hlavní seznam'!$M$6,(IF(D174&gt;3,"Neplatný tým",(IF(D174&lt;1,"Neplatný tým","")))))))))</f>
        <v>Dave.D</v>
      </c>
      <c r="L178" s="140"/>
      <c r="M178" s="27">
        <v>1</v>
      </c>
      <c r="N178" s="141" t="str">
        <f>IF(F174="s",N177,(IF(M178=1,'Hlavní seznam'!$L$20,(IF(M178=2,'Hlavní seznam'!$L$21,(IF(M178=3,'Hlavní seznam'!$L$22,(IF(M178=4,'Hlavní seznam'!$L$23,(IF(M178=5,'Hlavní seznam'!$L$24,(IF(M178=6,'Hlavní seznam'!$L$25,(IF(M178=7,'Hlavní seznam'!$L$26,(IF(M178=8,'Hlavní seznam'!$L$27,(IF(M178=9,'Hlavní seznam'!$L$28,("neplatná volba"))))))))))))))))))))</f>
        <v>GDI</v>
      </c>
      <c r="O178" s="141"/>
      <c r="P178" s="138"/>
      <c r="Q178" s="138"/>
      <c r="R178" s="139"/>
      <c r="T178" s="30" t="str">
        <f>IF(N178&lt;&gt;"neplatná volba","",(CONCATENATE(K178," nemá zvolenu frakci")))</f>
        <v/>
      </c>
      <c r="U178" s="3"/>
      <c r="V178" s="24">
        <v>1</v>
      </c>
      <c r="W178" s="24">
        <v>2</v>
      </c>
      <c r="X178" s="20">
        <f>Z172</f>
        <v>0</v>
      </c>
      <c r="Y178" s="20">
        <f>Z174</f>
        <v>1</v>
      </c>
      <c r="Z178" s="25">
        <f>IF((X178+Y178)=2,1,0)</f>
        <v>0</v>
      </c>
      <c r="AA178" s="26">
        <f>IF(Z178=1,P173,0)</f>
        <v>0</v>
      </c>
      <c r="AB178" s="24">
        <v>1</v>
      </c>
      <c r="AC178" s="25">
        <f>IF(AB178=(IF(M173=1,D173,(IF(M174=1,D174,"")))),1,0)</f>
        <v>0</v>
      </c>
    </row>
    <row r="179" spans="2:29" ht="16.5" thickBot="1">
      <c r="B179" s="132"/>
      <c r="C179" s="142"/>
      <c r="D179" s="140" t="str">
        <f>IF(D173=1,'Hlavní seznam'!$C$8,(IF(D173=2,'Hlavní seznam'!$H$8,(IF(D173=3,'Hlavní seznam'!$M$8,(IF(D173&gt;3,"Neplatný tým",(IF(D173&lt;1,"Neplatný tým","")))))))))</f>
        <v>Img2</v>
      </c>
      <c r="E179" s="140"/>
      <c r="F179" s="29"/>
      <c r="G179" s="141" t="str">
        <f>IF(F173="s",$G$7,(IF(F179=1,'Hlavní seznam'!$L$20,(IF(F179=2,'Hlavní seznam'!$L$21,(IF(F179=3,'Hlavní seznam'!$L$22,(IF(F179=4,'Hlavní seznam'!$L$23,(IF(F179=5,'Hlavní seznam'!$L$24,(IF(F179=6,'Hlavní seznam'!$L$25,(IF(F179=7,'Hlavní seznam'!$L$26,(IF(F179=8,'Hlavní seznam'!$L$27,(IF(F179=9,'Hlavní seznam'!$L$28,("neplatná volba"))))))))))))))))))))</f>
        <v>neplatná volba</v>
      </c>
      <c r="H179" s="141"/>
      <c r="I179" s="2"/>
      <c r="J179" s="143"/>
      <c r="K179" s="140" t="str">
        <f>IF(D174=1,'Hlavní seznam'!$C$8,(IF(D174=2,'Hlavní seznam'!$H$8,(IF(D174=3,'Hlavní seznam'!$M$8,(IF(D174&gt;3,"Neplatný tým",(IF(D174&lt;1,"Neplatný tým","")))))))))</f>
        <v>Img3</v>
      </c>
      <c r="L179" s="140"/>
      <c r="M179" s="29"/>
      <c r="N179" s="141" t="str">
        <f>IF(F174="s",N178,(IF(M179=1,'Hlavní seznam'!$L$20,(IF(M179=2,'Hlavní seznam'!$L$21,(IF(M179=3,'Hlavní seznam'!$L$22,(IF(M179=4,'Hlavní seznam'!$L$23,(IF(M179=5,'Hlavní seznam'!$L$24,(IF(M179=6,'Hlavní seznam'!$L$25,(IF(M179=7,'Hlavní seznam'!$L$26,(IF(M179=8,'Hlavní seznam'!$L$27,(IF(M179=9,'Hlavní seznam'!$L$28,("neplatná volba"))))))))))))))))))))</f>
        <v>neplatná volba</v>
      </c>
      <c r="O179" s="141"/>
      <c r="P179" s="138"/>
      <c r="Q179" s="138"/>
      <c r="R179" s="139"/>
      <c r="T179" s="30" t="str">
        <f>IF(N179&lt;&gt;"neplatná volba","",(CONCATENATE(K179," nemá zvolenu frakci")))</f>
        <v>Img3 nemá zvolenu frakci</v>
      </c>
      <c r="U179" s="3"/>
      <c r="V179" s="24">
        <v>1</v>
      </c>
      <c r="W179" s="24">
        <v>3</v>
      </c>
      <c r="X179" s="20">
        <f>Z173</f>
        <v>1</v>
      </c>
      <c r="Y179" s="20">
        <f>Z176</f>
        <v>0</v>
      </c>
      <c r="Z179" s="25">
        <f t="shared" ref="Z179:Z180" si="35">IF((X179+Y179)=2,1,0)</f>
        <v>0</v>
      </c>
      <c r="AA179" s="26">
        <f>IF(Z179=1,P173,0)</f>
        <v>0</v>
      </c>
      <c r="AB179" s="24">
        <v>2</v>
      </c>
      <c r="AC179" s="25">
        <f>IF(AB179=(IF(M173=1,D173,(IF(M174=1,D174,"")))),1,0)</f>
        <v>0</v>
      </c>
    </row>
    <row r="180" spans="2:29" ht="15.75" thickBot="1">
      <c r="B180" s="133"/>
      <c r="C180" s="134" t="str">
        <f>IF(U172=9,"",(CONCATENATE(T172," &amp; ",T173," &amp; ",T174," &amp; ",T175," &amp; ",T176," &amp; ",T177," &amp; ",T178," &amp; ",T179," &amp; ",T180)))</f>
        <v xml:space="preserve"> &amp;  &amp;  &amp;  &amp; Img2 nemá zvolenu frakci &amp;  &amp;  &amp; Img3 nemá zvolenu frakci &amp; </v>
      </c>
      <c r="D180" s="135"/>
      <c r="E180" s="135"/>
      <c r="F180" s="136"/>
      <c r="G180" s="135"/>
      <c r="H180" s="135"/>
      <c r="I180" s="135"/>
      <c r="J180" s="135"/>
      <c r="K180" s="135"/>
      <c r="L180" s="135"/>
      <c r="M180" s="136"/>
      <c r="N180" s="135"/>
      <c r="O180" s="135"/>
      <c r="P180" s="135"/>
      <c r="Q180" s="135"/>
      <c r="R180" s="137"/>
      <c r="T180" s="31" t="str">
        <f>IF(D177="neplatný tým","Zadán neplatný tým",(IF(K177="neplatný tým","Zadán neplatný tým","")))</f>
        <v/>
      </c>
      <c r="U180" s="3"/>
      <c r="V180" s="24">
        <v>2</v>
      </c>
      <c r="W180" s="24">
        <v>3</v>
      </c>
      <c r="X180" s="20">
        <f>Z175</f>
        <v>2</v>
      </c>
      <c r="Y180" s="20">
        <f>Z177</f>
        <v>0</v>
      </c>
      <c r="Z180" s="25">
        <f t="shared" si="35"/>
        <v>1</v>
      </c>
      <c r="AA180" s="26">
        <f>IF(Z180=1,P173,0)</f>
        <v>9.398148148148211E-3</v>
      </c>
      <c r="AB180" s="24">
        <v>3</v>
      </c>
      <c r="AC180" s="25">
        <f>IF(AB180=(IF(M173=1,D173,(IF(M174=1,D174,"")))),1,0)</f>
        <v>1</v>
      </c>
    </row>
    <row r="181" spans="2:29" ht="15.75" thickBot="1"/>
    <row r="182" spans="2:29">
      <c r="B182" s="131" t="s">
        <v>58</v>
      </c>
      <c r="C182" s="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144"/>
      <c r="Q182" s="144"/>
      <c r="R182" s="8"/>
      <c r="T182" s="30" t="str">
        <f>IF(D183&lt;&gt;D184,(""),(CONCATENATE("Tým ",D183," hraje proti sobě")))</f>
        <v>Tým  hraje proti sobě</v>
      </c>
      <c r="U182" s="32">
        <f>COUNTBLANK(T182:T190)</f>
        <v>0</v>
      </c>
      <c r="V182" s="22">
        <v>1</v>
      </c>
      <c r="W182" s="22">
        <v>2</v>
      </c>
      <c r="X182" s="22">
        <f>IF(V182=D183,1,0)</f>
        <v>0</v>
      </c>
      <c r="Y182" s="22">
        <f>IF(W182=D184,1,0)</f>
        <v>0</v>
      </c>
      <c r="Z182" s="22">
        <f>X182+Y182</f>
        <v>0</v>
      </c>
      <c r="AB182" s="23"/>
      <c r="AC182" s="23"/>
    </row>
    <row r="183" spans="2:29" ht="15.75">
      <c r="B183" s="132"/>
      <c r="C183" s="145" t="s">
        <v>13</v>
      </c>
      <c r="D183" s="27"/>
      <c r="E183" s="146" t="s">
        <v>15</v>
      </c>
      <c r="F183" s="27"/>
      <c r="G183" s="146" t="s">
        <v>17</v>
      </c>
      <c r="H183" s="147"/>
      <c r="I183" s="146" t="str">
        <f>IF(H183=1,'Hlavní seznam'!$G$20,(IF(H183=2,'Hlavní seznam'!$G$21,(IF(H183=3,'Hlavní seznam'!$G$22,(IF(H183=4,'Hlavní seznam'!$G$23,(IF(H183=5,'Hlavní seznam'!$G$24,(IF(H183=6,'Hlavní seznam'!$G$25,("Neplatná volba"))))))))))))</f>
        <v>Neplatná volba</v>
      </c>
      <c r="J183" s="146"/>
      <c r="K183" s="146"/>
      <c r="L183" s="146" t="s">
        <v>14</v>
      </c>
      <c r="M183" s="27">
        <v>0</v>
      </c>
      <c r="N183" s="2" t="s">
        <v>18</v>
      </c>
      <c r="O183" s="28"/>
      <c r="P183" s="148" t="str">
        <f>IF(O183&lt;&gt;"",(IF(O184&lt;&gt;"",(O184-O183),("00:00:00"))),("00:00:00"))</f>
        <v>00:00:00</v>
      </c>
      <c r="Q183" s="149"/>
      <c r="R183" s="9"/>
      <c r="T183" s="30" t="str">
        <f>IF(I183&lt;&gt;"neplatná volba","",("Chybně zvolená mapa"))</f>
        <v>Chybně zvolená mapa</v>
      </c>
      <c r="U183" s="3"/>
      <c r="V183" s="22">
        <v>1</v>
      </c>
      <c r="W183" s="22">
        <v>3</v>
      </c>
      <c r="X183" s="22">
        <f>IF(V183=D183,1,0)</f>
        <v>0</v>
      </c>
      <c r="Y183" s="22">
        <f>IF(W183=D184,1,0)</f>
        <v>0</v>
      </c>
      <c r="Z183" s="22">
        <f t="shared" ref="Z183:Z187" si="36">X183+Y183</f>
        <v>0</v>
      </c>
      <c r="AB183" s="23"/>
      <c r="AC183" s="23"/>
    </row>
    <row r="184" spans="2:29" ht="15.75">
      <c r="B184" s="132"/>
      <c r="C184" s="145"/>
      <c r="D184" s="27"/>
      <c r="E184" s="146"/>
      <c r="F184" s="27"/>
      <c r="G184" s="146"/>
      <c r="H184" s="147"/>
      <c r="I184" s="146"/>
      <c r="J184" s="146"/>
      <c r="K184" s="146"/>
      <c r="L184" s="146"/>
      <c r="M184" s="27">
        <v>0</v>
      </c>
      <c r="N184" s="2" t="s">
        <v>19</v>
      </c>
      <c r="O184" s="28"/>
      <c r="P184" s="149"/>
      <c r="Q184" s="149"/>
      <c r="R184" s="9"/>
      <c r="T184" s="30" t="str">
        <f>IF(G187&lt;&gt;"neplatná volba","",(CONCATENATE(D187," nemá zvolenu frakci")))</f>
        <v>Neplatný tým nemá zvolenu frakci</v>
      </c>
      <c r="U184" s="3"/>
      <c r="V184" s="22">
        <v>2</v>
      </c>
      <c r="W184" s="22">
        <v>1</v>
      </c>
      <c r="X184" s="22">
        <f>IF(V184=D183,1,0)</f>
        <v>0</v>
      </c>
      <c r="Y184" s="22">
        <f>IF(W184=D184,1,0)</f>
        <v>0</v>
      </c>
      <c r="Z184" s="22">
        <f t="shared" si="36"/>
        <v>0</v>
      </c>
      <c r="AB184" s="23"/>
      <c r="AC184" s="23"/>
    </row>
    <row r="185" spans="2:29">
      <c r="B185" s="132"/>
      <c r="C185" s="4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9"/>
      <c r="T185" s="30" t="str">
        <f>IF(G188&lt;&gt;"neplatná volba","",(CONCATENATE(D188," nemá zvolenu frakci")))</f>
        <v>Neplatný tým nemá zvolenu frakci</v>
      </c>
      <c r="U185" s="3"/>
      <c r="V185" s="22">
        <v>2</v>
      </c>
      <c r="W185" s="22">
        <v>3</v>
      </c>
      <c r="X185" s="22">
        <f>IF(V185=D183,1,0)</f>
        <v>0</v>
      </c>
      <c r="Y185" s="22">
        <f>IF(W185=D184,1,0)</f>
        <v>0</v>
      </c>
      <c r="Z185" s="22">
        <f t="shared" si="36"/>
        <v>0</v>
      </c>
      <c r="AB185" s="23"/>
      <c r="AC185" s="23"/>
    </row>
    <row r="186" spans="2:29">
      <c r="B186" s="132"/>
      <c r="C186" s="4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9"/>
      <c r="T186" s="30" t="str">
        <f>IF(G189&lt;&gt;"neplatná volba","",(CONCATENATE(D189," nemá zvolenu frakci")))</f>
        <v>Neplatný tým nemá zvolenu frakci</v>
      </c>
      <c r="U186" s="3"/>
      <c r="V186" s="22">
        <v>3</v>
      </c>
      <c r="W186" s="22">
        <v>1</v>
      </c>
      <c r="X186" s="22">
        <f>IF(V186=D183,1,0)</f>
        <v>0</v>
      </c>
      <c r="Y186" s="22">
        <f>IF(W186=D184,1,0)</f>
        <v>0</v>
      </c>
      <c r="Z186" s="22">
        <f t="shared" si="36"/>
        <v>0</v>
      </c>
      <c r="AB186" s="23"/>
      <c r="AC186" s="23"/>
    </row>
    <row r="187" spans="2:29" ht="15.75">
      <c r="B187" s="132"/>
      <c r="C187" s="142" t="str">
        <f>CONCATENATE("Hráči v týmu ",D183)</f>
        <v xml:space="preserve">Hráči v týmu </v>
      </c>
      <c r="D187" s="140" t="str">
        <f>IF(D183=1,'Hlavní seznam'!$C$4,(IF(D183=2,'Hlavní seznam'!$H$4,(IF(D183=3,'Hlavní seznam'!$M$4,(IF(D183&gt;3,"Neplatný tým",(IF(D183&lt;1,"Neplatný tým","")))))))))</f>
        <v>Neplatný tým</v>
      </c>
      <c r="E187" s="140"/>
      <c r="F187" s="27"/>
      <c r="G187" s="141" t="str">
        <f>IF(F187=1,'Hlavní seznam'!$L$20,(IF(F187=2,'Hlavní seznam'!$L$21,(IF(F187=3,'Hlavní seznam'!$L$22,(IF(F187=4,'Hlavní seznam'!$L$23,(IF(F187=5,'Hlavní seznam'!$L$24,(IF(F187=6,'Hlavní seznam'!$L$25,(IF(F187=7,'Hlavní seznam'!$L$26,(IF(F187=8,'Hlavní seznam'!$L$27,(IF(F187=9,'Hlavní seznam'!$L$28,("neplatná volba"))))))))))))))))))</f>
        <v>neplatná volba</v>
      </c>
      <c r="H187" s="141"/>
      <c r="I187" s="2"/>
      <c r="J187" s="143" t="str">
        <f>CONCATENATE("Hráči v týmu ",D184)</f>
        <v xml:space="preserve">Hráči v týmu </v>
      </c>
      <c r="K187" s="140" t="str">
        <f>IF(D184=1,'Hlavní seznam'!$C$4,(IF(D184=2,'Hlavní seznam'!$H$4,(IF(D184=3,'Hlavní seznam'!$M$4,(IF(D184&gt;3,"Neplatný tým",(IF(D184&lt;1,"Neplatný tým","")))))))))</f>
        <v>Neplatný tým</v>
      </c>
      <c r="L187" s="140"/>
      <c r="M187" s="27"/>
      <c r="N187" s="141" t="str">
        <f>IF(M187=1,'Hlavní seznam'!$L$20,(IF(M187=2,'Hlavní seznam'!$L$21,(IF(M187=3,'Hlavní seznam'!$L$22,(IF(M187=4,'Hlavní seznam'!$L$23,(IF(M187=5,'Hlavní seznam'!$L$24,(IF(M187=6,'Hlavní seznam'!$L$25,(IF(M187=7,'Hlavní seznam'!$L$26,(IF(M187=8,'Hlavní seznam'!$L$27,(IF(M187=9,'Hlavní seznam'!$L$28,("neplatná volba"))))))))))))))))))</f>
        <v>neplatná volba</v>
      </c>
      <c r="O187" s="141"/>
      <c r="P187" s="138" t="str">
        <f>IF((M183+M184)&lt;&gt;0,"Hra odehrána",(IF(U182=9,"Hra může začít","Hra nemůže ještě začít")))</f>
        <v>Hra nemůže ještě začít</v>
      </c>
      <c r="Q187" s="138"/>
      <c r="R187" s="139"/>
      <c r="T187" s="30" t="str">
        <f>IF(N187&lt;&gt;"neplatná volba","",(CONCATENATE(K187," nemá zvolenu frakci")))</f>
        <v>Neplatný tým nemá zvolenu frakci</v>
      </c>
      <c r="U187" s="3"/>
      <c r="V187" s="22">
        <v>3</v>
      </c>
      <c r="W187" s="22">
        <v>2</v>
      </c>
      <c r="X187" s="22">
        <f>IF(V187=D183,1,0)</f>
        <v>0</v>
      </c>
      <c r="Y187" s="22">
        <f>IF(W187=D184,1,0)</f>
        <v>0</v>
      </c>
      <c r="Z187" s="22">
        <f t="shared" si="36"/>
        <v>0</v>
      </c>
      <c r="AB187" s="23"/>
      <c r="AC187" s="23" t="s">
        <v>25</v>
      </c>
    </row>
    <row r="188" spans="2:29" ht="15.75">
      <c r="B188" s="132"/>
      <c r="C188" s="142"/>
      <c r="D188" s="140" t="str">
        <f>IF(D183=1,'Hlavní seznam'!$C$6,(IF(D183=2,'Hlavní seznam'!$H$6,(IF(D183=3,'Hlavní seznam'!$M$6,(IF(D183&gt;3,"Neplatný tým",(IF(D183&lt;1,"Neplatný tým","")))))))))</f>
        <v>Neplatný tým</v>
      </c>
      <c r="E188" s="140"/>
      <c r="F188" s="27"/>
      <c r="G188" s="141" t="str">
        <f>IF(F183="s",$G$7,(IF(F188=1,'Hlavní seznam'!$L$20,(IF(F188=2,'Hlavní seznam'!$L$21,(IF(F188=3,'Hlavní seznam'!$L$22,(IF(F188=4,'Hlavní seznam'!$L$23,(IF(F188=5,'Hlavní seznam'!$L$24,(IF(F188=6,'Hlavní seznam'!$L$25,(IF(F188=7,'Hlavní seznam'!$L$26,(IF(F188=8,'Hlavní seznam'!$L$27,(IF(F188=9,'Hlavní seznam'!$L$28,("neplatná volba"))))))))))))))))))))</f>
        <v>neplatná volba</v>
      </c>
      <c r="H188" s="141"/>
      <c r="I188" s="2"/>
      <c r="J188" s="143"/>
      <c r="K188" s="140" t="str">
        <f>IF(D184=1,'Hlavní seznam'!$C$6,(IF(D184=2,'Hlavní seznam'!$H$6,(IF(D184=3,'Hlavní seznam'!$M$6,(IF(D184&gt;3,"Neplatný tým",(IF(D184&lt;1,"Neplatný tým","")))))))))</f>
        <v>Neplatný tým</v>
      </c>
      <c r="L188" s="140"/>
      <c r="M188" s="27"/>
      <c r="N188" s="141" t="str">
        <f>IF(F184="s",N187,(IF(M188=1,'Hlavní seznam'!$L$20,(IF(M188=2,'Hlavní seznam'!$L$21,(IF(M188=3,'Hlavní seznam'!$L$22,(IF(M188=4,'Hlavní seznam'!$L$23,(IF(M188=5,'Hlavní seznam'!$L$24,(IF(M188=6,'Hlavní seznam'!$L$25,(IF(M188=7,'Hlavní seznam'!$L$26,(IF(M188=8,'Hlavní seznam'!$L$27,(IF(M188=9,'Hlavní seznam'!$L$28,("neplatná volba"))))))))))))))))))))</f>
        <v>neplatná volba</v>
      </c>
      <c r="O188" s="141"/>
      <c r="P188" s="138"/>
      <c r="Q188" s="138"/>
      <c r="R188" s="139"/>
      <c r="T188" s="30" t="str">
        <f>IF(N188&lt;&gt;"neplatná volba","",(CONCATENATE(K188," nemá zvolenu frakci")))</f>
        <v>Neplatný tým nemá zvolenu frakci</v>
      </c>
      <c r="U188" s="3"/>
      <c r="V188" s="24">
        <v>1</v>
      </c>
      <c r="W188" s="24">
        <v>2</v>
      </c>
      <c r="X188" s="20">
        <f>Z182</f>
        <v>0</v>
      </c>
      <c r="Y188" s="20">
        <f>Z184</f>
        <v>0</v>
      </c>
      <c r="Z188" s="25">
        <f>IF((X188+Y188)=2,1,0)</f>
        <v>0</v>
      </c>
      <c r="AA188" s="26">
        <f>IF(Z188=1,P183,0)</f>
        <v>0</v>
      </c>
      <c r="AB188" s="24">
        <v>1</v>
      </c>
      <c r="AC188" s="25">
        <f>IF(AB188=(IF(M183=1,D183,(IF(M184=1,D184,"")))),1,0)</f>
        <v>0</v>
      </c>
    </row>
    <row r="189" spans="2:29" ht="16.5" thickBot="1">
      <c r="B189" s="132"/>
      <c r="C189" s="142"/>
      <c r="D189" s="140" t="str">
        <f>IF(D183=1,'Hlavní seznam'!$C$8,(IF(D183=2,'Hlavní seznam'!$H$8,(IF(D183=3,'Hlavní seznam'!$M$8,(IF(D183&gt;3,"Neplatný tým",(IF(D183&lt;1,"Neplatný tým","")))))))))</f>
        <v>Neplatný tým</v>
      </c>
      <c r="E189" s="140"/>
      <c r="F189" s="29"/>
      <c r="G189" s="141" t="str">
        <f>IF(F183="s",$G$7,(IF(F189=1,'Hlavní seznam'!$L$20,(IF(F189=2,'Hlavní seznam'!$L$21,(IF(F189=3,'Hlavní seznam'!$L$22,(IF(F189=4,'Hlavní seznam'!$L$23,(IF(F189=5,'Hlavní seznam'!$L$24,(IF(F189=6,'Hlavní seznam'!$L$25,(IF(F189=7,'Hlavní seznam'!$L$26,(IF(F189=8,'Hlavní seznam'!$L$27,(IF(F189=9,'Hlavní seznam'!$L$28,("neplatná volba"))))))))))))))))))))</f>
        <v>neplatná volba</v>
      </c>
      <c r="H189" s="141"/>
      <c r="I189" s="2"/>
      <c r="J189" s="143"/>
      <c r="K189" s="140" t="str">
        <f>IF(D184=1,'Hlavní seznam'!$C$8,(IF(D184=2,'Hlavní seznam'!$H$8,(IF(D184=3,'Hlavní seznam'!$M$8,(IF(D184&gt;3,"Neplatný tým",(IF(D184&lt;1,"Neplatný tým","")))))))))</f>
        <v>Neplatný tým</v>
      </c>
      <c r="L189" s="140"/>
      <c r="M189" s="29"/>
      <c r="N189" s="141" t="str">
        <f>IF(F184="s",N188,(IF(M189=1,'Hlavní seznam'!$L$20,(IF(M189=2,'Hlavní seznam'!$L$21,(IF(M189=3,'Hlavní seznam'!$L$22,(IF(M189=4,'Hlavní seznam'!$L$23,(IF(M189=5,'Hlavní seznam'!$L$24,(IF(M189=6,'Hlavní seznam'!$L$25,(IF(M189=7,'Hlavní seznam'!$L$26,(IF(M189=8,'Hlavní seznam'!$L$27,(IF(M189=9,'Hlavní seznam'!$L$28,("neplatná volba"))))))))))))))))))))</f>
        <v>neplatná volba</v>
      </c>
      <c r="O189" s="141"/>
      <c r="P189" s="138"/>
      <c r="Q189" s="138"/>
      <c r="R189" s="139"/>
      <c r="T189" s="30" t="str">
        <f>IF(N189&lt;&gt;"neplatná volba","",(CONCATENATE(K189," nemá zvolenu frakci")))</f>
        <v>Neplatný tým nemá zvolenu frakci</v>
      </c>
      <c r="U189" s="3"/>
      <c r="V189" s="24">
        <v>1</v>
      </c>
      <c r="W189" s="24">
        <v>3</v>
      </c>
      <c r="X189" s="20">
        <f>Z183</f>
        <v>0</v>
      </c>
      <c r="Y189" s="20">
        <f>Z186</f>
        <v>0</v>
      </c>
      <c r="Z189" s="25">
        <f t="shared" ref="Z189:Z190" si="37">IF((X189+Y189)=2,1,0)</f>
        <v>0</v>
      </c>
      <c r="AA189" s="26">
        <f>IF(Z189=1,P183,0)</f>
        <v>0</v>
      </c>
      <c r="AB189" s="24">
        <v>2</v>
      </c>
      <c r="AC189" s="25">
        <f>IF(AB189=(IF(M183=1,D183,(IF(M184=1,D184,"")))),1,0)</f>
        <v>0</v>
      </c>
    </row>
    <row r="190" spans="2:29" ht="15.75" thickBot="1">
      <c r="B190" s="133"/>
      <c r="C190" s="134" t="str">
        <f>IF(U182=9,"",(CONCATENATE(T182," &amp; ",T183," &amp; ",T184," &amp; ",T185," &amp; ",T186," &amp; ",T187," &amp; ",T188," &amp; ",T189," &amp; ",T190)))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190" s="135"/>
      <c r="E190" s="135"/>
      <c r="F190" s="136"/>
      <c r="G190" s="135"/>
      <c r="H190" s="135"/>
      <c r="I190" s="135"/>
      <c r="J190" s="135"/>
      <c r="K190" s="135"/>
      <c r="L190" s="135"/>
      <c r="M190" s="136"/>
      <c r="N190" s="135"/>
      <c r="O190" s="135"/>
      <c r="P190" s="135"/>
      <c r="Q190" s="135"/>
      <c r="R190" s="137"/>
      <c r="T190" s="31" t="str">
        <f>IF(D187="neplatný tým","Zadán neplatný tým",(IF(K187="neplatný tým","Zadán neplatný tým","")))</f>
        <v>Zadán neplatný tým</v>
      </c>
      <c r="U190" s="3"/>
      <c r="V190" s="24">
        <v>2</v>
      </c>
      <c r="W190" s="24">
        <v>3</v>
      </c>
      <c r="X190" s="20">
        <f>Z185</f>
        <v>0</v>
      </c>
      <c r="Y190" s="20">
        <f>Z187</f>
        <v>0</v>
      </c>
      <c r="Z190" s="25">
        <f t="shared" si="37"/>
        <v>0</v>
      </c>
      <c r="AA190" s="26">
        <f>IF(Z190=1,P183,0)</f>
        <v>0</v>
      </c>
      <c r="AB190" s="24">
        <v>3</v>
      </c>
      <c r="AC190" s="25">
        <f>IF(AB190=(IF(M183=1,D183,(IF(M184=1,D184,"")))),1,0)</f>
        <v>0</v>
      </c>
    </row>
    <row r="191" spans="2:29" ht="15.75" thickBot="1"/>
    <row r="192" spans="2:29">
      <c r="B192" s="131" t="s">
        <v>59</v>
      </c>
      <c r="C192" s="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144"/>
      <c r="Q192" s="144"/>
      <c r="R192" s="8"/>
      <c r="T192" s="30" t="str">
        <f>IF(D193&lt;&gt;D194,(""),(CONCATENATE("Tým ",D193," hraje proti sobě")))</f>
        <v>Tým  hraje proti sobě</v>
      </c>
      <c r="U192" s="32">
        <f>COUNTBLANK(T192:T200)</f>
        <v>0</v>
      </c>
      <c r="V192" s="22">
        <v>1</v>
      </c>
      <c r="W192" s="22">
        <v>2</v>
      </c>
      <c r="X192" s="22">
        <f>IF(V192=D193,1,0)</f>
        <v>0</v>
      </c>
      <c r="Y192" s="22">
        <f>IF(W192=D194,1,0)</f>
        <v>0</v>
      </c>
      <c r="Z192" s="22">
        <f>X192+Y192</f>
        <v>0</v>
      </c>
      <c r="AB192" s="23"/>
      <c r="AC192" s="23"/>
    </row>
    <row r="193" spans="2:29" ht="15.75">
      <c r="B193" s="132"/>
      <c r="C193" s="145" t="s">
        <v>13</v>
      </c>
      <c r="D193" s="27"/>
      <c r="E193" s="146" t="s">
        <v>15</v>
      </c>
      <c r="F193" s="27"/>
      <c r="G193" s="146" t="s">
        <v>17</v>
      </c>
      <c r="H193" s="147"/>
      <c r="I193" s="146" t="str">
        <f>IF(H193=1,'Hlavní seznam'!$G$20,(IF(H193=2,'Hlavní seznam'!$G$21,(IF(H193=3,'Hlavní seznam'!$G$22,(IF(H193=4,'Hlavní seznam'!$G$23,(IF(H193=5,'Hlavní seznam'!$G$24,(IF(H193=6,'Hlavní seznam'!$G$25,("Neplatná volba"))))))))))))</f>
        <v>Neplatná volba</v>
      </c>
      <c r="J193" s="146"/>
      <c r="K193" s="146"/>
      <c r="L193" s="146" t="s">
        <v>14</v>
      </c>
      <c r="M193" s="27">
        <v>0</v>
      </c>
      <c r="N193" s="2" t="s">
        <v>18</v>
      </c>
      <c r="O193" s="28"/>
      <c r="P193" s="148" t="str">
        <f>IF(O193&lt;&gt;"",(IF(O194&lt;&gt;"",(O194-O193),("00:00:00"))),("00:00:00"))</f>
        <v>00:00:00</v>
      </c>
      <c r="Q193" s="149"/>
      <c r="R193" s="9"/>
      <c r="T193" s="30" t="str">
        <f>IF(I193&lt;&gt;"neplatná volba","",("Chybně zvolená mapa"))</f>
        <v>Chybně zvolená mapa</v>
      </c>
      <c r="U193" s="3"/>
      <c r="V193" s="22">
        <v>1</v>
      </c>
      <c r="W193" s="22">
        <v>3</v>
      </c>
      <c r="X193" s="22">
        <f>IF(V193=D193,1,0)</f>
        <v>0</v>
      </c>
      <c r="Y193" s="22">
        <f>IF(W193=D194,1,0)</f>
        <v>0</v>
      </c>
      <c r="Z193" s="22">
        <f t="shared" ref="Z193:Z197" si="38">X193+Y193</f>
        <v>0</v>
      </c>
      <c r="AB193" s="23"/>
      <c r="AC193" s="23"/>
    </row>
    <row r="194" spans="2:29" ht="15.75">
      <c r="B194" s="132"/>
      <c r="C194" s="145"/>
      <c r="D194" s="27"/>
      <c r="E194" s="146"/>
      <c r="F194" s="27"/>
      <c r="G194" s="146"/>
      <c r="H194" s="147"/>
      <c r="I194" s="146"/>
      <c r="J194" s="146"/>
      <c r="K194" s="146"/>
      <c r="L194" s="146"/>
      <c r="M194" s="27">
        <v>0</v>
      </c>
      <c r="N194" s="2" t="s">
        <v>19</v>
      </c>
      <c r="O194" s="28"/>
      <c r="P194" s="149"/>
      <c r="Q194" s="149"/>
      <c r="R194" s="9"/>
      <c r="T194" s="30" t="str">
        <f>IF(G197&lt;&gt;"neplatná volba","",(CONCATENATE(D197," nemá zvolenu frakci")))</f>
        <v>Neplatný tým nemá zvolenu frakci</v>
      </c>
      <c r="U194" s="3"/>
      <c r="V194" s="22">
        <v>2</v>
      </c>
      <c r="W194" s="22">
        <v>1</v>
      </c>
      <c r="X194" s="22">
        <f>IF(V194=D193,1,0)</f>
        <v>0</v>
      </c>
      <c r="Y194" s="22">
        <f>IF(W194=D194,1,0)</f>
        <v>0</v>
      </c>
      <c r="Z194" s="22">
        <f t="shared" si="38"/>
        <v>0</v>
      </c>
      <c r="AB194" s="23"/>
      <c r="AC194" s="23"/>
    </row>
    <row r="195" spans="2:29">
      <c r="B195" s="132"/>
      <c r="C195" s="4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9"/>
      <c r="T195" s="30" t="str">
        <f>IF(G198&lt;&gt;"neplatná volba","",(CONCATENATE(D198," nemá zvolenu frakci")))</f>
        <v>Neplatný tým nemá zvolenu frakci</v>
      </c>
      <c r="U195" s="3"/>
      <c r="V195" s="22">
        <v>2</v>
      </c>
      <c r="W195" s="22">
        <v>3</v>
      </c>
      <c r="X195" s="22">
        <f>IF(V195=D193,1,0)</f>
        <v>0</v>
      </c>
      <c r="Y195" s="22">
        <f>IF(W195=D194,1,0)</f>
        <v>0</v>
      </c>
      <c r="Z195" s="22">
        <f t="shared" si="38"/>
        <v>0</v>
      </c>
      <c r="AB195" s="23"/>
      <c r="AC195" s="23"/>
    </row>
    <row r="196" spans="2:29">
      <c r="B196" s="132"/>
      <c r="C196" s="4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9"/>
      <c r="T196" s="30" t="str">
        <f>IF(G199&lt;&gt;"neplatná volba","",(CONCATENATE(D199," nemá zvolenu frakci")))</f>
        <v>Neplatný tým nemá zvolenu frakci</v>
      </c>
      <c r="U196" s="3"/>
      <c r="V196" s="22">
        <v>3</v>
      </c>
      <c r="W196" s="22">
        <v>1</v>
      </c>
      <c r="X196" s="22">
        <f>IF(V196=D193,1,0)</f>
        <v>0</v>
      </c>
      <c r="Y196" s="22">
        <f>IF(W196=D194,1,0)</f>
        <v>0</v>
      </c>
      <c r="Z196" s="22">
        <f t="shared" si="38"/>
        <v>0</v>
      </c>
      <c r="AB196" s="23"/>
      <c r="AC196" s="23"/>
    </row>
    <row r="197" spans="2:29" ht="15.75">
      <c r="B197" s="132"/>
      <c r="C197" s="142" t="str">
        <f>CONCATENATE("Hráči v týmu ",D193)</f>
        <v xml:space="preserve">Hráči v týmu </v>
      </c>
      <c r="D197" s="140" t="str">
        <f>IF(D193=1,'Hlavní seznam'!$C$4,(IF(D193=2,'Hlavní seznam'!$H$4,(IF(D193=3,'Hlavní seznam'!$M$4,(IF(D193&gt;3,"Neplatný tým",(IF(D193&lt;1,"Neplatný tým","")))))))))</f>
        <v>Neplatný tým</v>
      </c>
      <c r="E197" s="140"/>
      <c r="F197" s="27"/>
      <c r="G197" s="141" t="str">
        <f>IF(F197=1,'Hlavní seznam'!$L$20,(IF(F197=2,'Hlavní seznam'!$L$21,(IF(F197=3,'Hlavní seznam'!$L$22,(IF(F197=4,'Hlavní seznam'!$L$23,(IF(F197=5,'Hlavní seznam'!$L$24,(IF(F197=6,'Hlavní seznam'!$L$25,(IF(F197=7,'Hlavní seznam'!$L$26,(IF(F197=8,'Hlavní seznam'!$L$27,(IF(F197=9,'Hlavní seznam'!$L$28,("neplatná volba"))))))))))))))))))</f>
        <v>neplatná volba</v>
      </c>
      <c r="H197" s="141"/>
      <c r="I197" s="2"/>
      <c r="J197" s="143" t="str">
        <f>CONCATENATE("Hráči v týmu ",D194)</f>
        <v xml:space="preserve">Hráči v týmu </v>
      </c>
      <c r="K197" s="140" t="str">
        <f>IF(D194=1,'Hlavní seznam'!$C$4,(IF(D194=2,'Hlavní seznam'!$H$4,(IF(D194=3,'Hlavní seznam'!$M$4,(IF(D194&gt;3,"Neplatný tým",(IF(D194&lt;1,"Neplatný tým","")))))))))</f>
        <v>Neplatný tým</v>
      </c>
      <c r="L197" s="140"/>
      <c r="M197" s="27"/>
      <c r="N197" s="141" t="str">
        <f>IF(M197=1,'Hlavní seznam'!$L$20,(IF(M197=2,'Hlavní seznam'!$L$21,(IF(M197=3,'Hlavní seznam'!$L$22,(IF(M197=4,'Hlavní seznam'!$L$23,(IF(M197=5,'Hlavní seznam'!$L$24,(IF(M197=6,'Hlavní seznam'!$L$25,(IF(M197=7,'Hlavní seznam'!$L$26,(IF(M197=8,'Hlavní seznam'!$L$27,(IF(M197=9,'Hlavní seznam'!$L$28,("neplatná volba"))))))))))))))))))</f>
        <v>neplatná volba</v>
      </c>
      <c r="O197" s="141"/>
      <c r="P197" s="138" t="str">
        <f>IF((M193+M194)&lt;&gt;0,"Hra odehrána",(IF(U192=9,"Hra může začít","Hra nemůže ještě začít")))</f>
        <v>Hra nemůže ještě začít</v>
      </c>
      <c r="Q197" s="138"/>
      <c r="R197" s="139"/>
      <c r="T197" s="30" t="str">
        <f>IF(N197&lt;&gt;"neplatná volba","",(CONCATENATE(K197," nemá zvolenu frakci")))</f>
        <v>Neplatný tým nemá zvolenu frakci</v>
      </c>
      <c r="U197" s="3"/>
      <c r="V197" s="22">
        <v>3</v>
      </c>
      <c r="W197" s="22">
        <v>2</v>
      </c>
      <c r="X197" s="22">
        <f>IF(V197=D193,1,0)</f>
        <v>0</v>
      </c>
      <c r="Y197" s="22">
        <f>IF(W197=D194,1,0)</f>
        <v>0</v>
      </c>
      <c r="Z197" s="22">
        <f t="shared" si="38"/>
        <v>0</v>
      </c>
      <c r="AB197" s="23"/>
      <c r="AC197" s="23" t="s">
        <v>25</v>
      </c>
    </row>
    <row r="198" spans="2:29" ht="15.75">
      <c r="B198" s="132"/>
      <c r="C198" s="142"/>
      <c r="D198" s="140" t="str">
        <f>IF(D193=1,'Hlavní seznam'!$C$6,(IF(D193=2,'Hlavní seznam'!$H$6,(IF(D193=3,'Hlavní seznam'!$M$6,(IF(D193&gt;3,"Neplatný tým",(IF(D193&lt;1,"Neplatný tým","")))))))))</f>
        <v>Neplatný tým</v>
      </c>
      <c r="E198" s="140"/>
      <c r="F198" s="27"/>
      <c r="G198" s="141" t="str">
        <f>IF(F193="s",$G$7,(IF(F198=1,'Hlavní seznam'!$L$20,(IF(F198=2,'Hlavní seznam'!$L$21,(IF(F198=3,'Hlavní seznam'!$L$22,(IF(F198=4,'Hlavní seznam'!$L$23,(IF(F198=5,'Hlavní seznam'!$L$24,(IF(F198=6,'Hlavní seznam'!$L$25,(IF(F198=7,'Hlavní seznam'!$L$26,(IF(F198=8,'Hlavní seznam'!$L$27,(IF(F198=9,'Hlavní seznam'!$L$28,("neplatná volba"))))))))))))))))))))</f>
        <v>neplatná volba</v>
      </c>
      <c r="H198" s="141"/>
      <c r="I198" s="2"/>
      <c r="J198" s="143"/>
      <c r="K198" s="140" t="str">
        <f>IF(D194=1,'Hlavní seznam'!$C$6,(IF(D194=2,'Hlavní seznam'!$H$6,(IF(D194=3,'Hlavní seznam'!$M$6,(IF(D194&gt;3,"Neplatný tým",(IF(D194&lt;1,"Neplatný tým","")))))))))</f>
        <v>Neplatný tým</v>
      </c>
      <c r="L198" s="140"/>
      <c r="M198" s="27"/>
      <c r="N198" s="141" t="str">
        <f>IF(F194="s",N197,(IF(M198=1,'Hlavní seznam'!$L$20,(IF(M198=2,'Hlavní seznam'!$L$21,(IF(M198=3,'Hlavní seznam'!$L$22,(IF(M198=4,'Hlavní seznam'!$L$23,(IF(M198=5,'Hlavní seznam'!$L$24,(IF(M198=6,'Hlavní seznam'!$L$25,(IF(M198=7,'Hlavní seznam'!$L$26,(IF(M198=8,'Hlavní seznam'!$L$27,(IF(M198=9,'Hlavní seznam'!$L$28,("neplatná volba"))))))))))))))))))))</f>
        <v>neplatná volba</v>
      </c>
      <c r="O198" s="141"/>
      <c r="P198" s="138"/>
      <c r="Q198" s="138"/>
      <c r="R198" s="139"/>
      <c r="T198" s="30" t="str">
        <f>IF(N198&lt;&gt;"neplatná volba","",(CONCATENATE(K198," nemá zvolenu frakci")))</f>
        <v>Neplatný tým nemá zvolenu frakci</v>
      </c>
      <c r="U198" s="3"/>
      <c r="V198" s="24">
        <v>1</v>
      </c>
      <c r="W198" s="24">
        <v>2</v>
      </c>
      <c r="X198" s="20">
        <f>Z192</f>
        <v>0</v>
      </c>
      <c r="Y198" s="20">
        <f>Z194</f>
        <v>0</v>
      </c>
      <c r="Z198" s="25">
        <f>IF((X198+Y198)=2,1,0)</f>
        <v>0</v>
      </c>
      <c r="AA198" s="26">
        <f>IF(Z198=1,P193,0)</f>
        <v>0</v>
      </c>
      <c r="AB198" s="24">
        <v>1</v>
      </c>
      <c r="AC198" s="25">
        <f>IF(AB198=(IF(M193=1,D193,(IF(M194=1,D194,"")))),1,0)</f>
        <v>0</v>
      </c>
    </row>
    <row r="199" spans="2:29" ht="16.5" thickBot="1">
      <c r="B199" s="132"/>
      <c r="C199" s="142"/>
      <c r="D199" s="140" t="str">
        <f>IF(D193=1,'Hlavní seznam'!$C$8,(IF(D193=2,'Hlavní seznam'!$H$8,(IF(D193=3,'Hlavní seznam'!$M$8,(IF(D193&gt;3,"Neplatný tým",(IF(D193&lt;1,"Neplatný tým","")))))))))</f>
        <v>Neplatný tým</v>
      </c>
      <c r="E199" s="140"/>
      <c r="F199" s="29"/>
      <c r="G199" s="141" t="str">
        <f>IF(F193="s",$G$7,(IF(F199=1,'Hlavní seznam'!$L$20,(IF(F199=2,'Hlavní seznam'!$L$21,(IF(F199=3,'Hlavní seznam'!$L$22,(IF(F199=4,'Hlavní seznam'!$L$23,(IF(F199=5,'Hlavní seznam'!$L$24,(IF(F199=6,'Hlavní seznam'!$L$25,(IF(F199=7,'Hlavní seznam'!$L$26,(IF(F199=8,'Hlavní seznam'!$L$27,(IF(F199=9,'Hlavní seznam'!$L$28,("neplatná volba"))))))))))))))))))))</f>
        <v>neplatná volba</v>
      </c>
      <c r="H199" s="141"/>
      <c r="I199" s="2"/>
      <c r="J199" s="143"/>
      <c r="K199" s="140" t="str">
        <f>IF(D194=1,'Hlavní seznam'!$C$8,(IF(D194=2,'Hlavní seznam'!$H$8,(IF(D194=3,'Hlavní seznam'!$M$8,(IF(D194&gt;3,"Neplatný tým",(IF(D194&lt;1,"Neplatný tým","")))))))))</f>
        <v>Neplatný tým</v>
      </c>
      <c r="L199" s="140"/>
      <c r="M199" s="29"/>
      <c r="N199" s="141" t="str">
        <f>IF(F194="s",N198,(IF(M199=1,'Hlavní seznam'!$L$20,(IF(M199=2,'Hlavní seznam'!$L$21,(IF(M199=3,'Hlavní seznam'!$L$22,(IF(M199=4,'Hlavní seznam'!$L$23,(IF(M199=5,'Hlavní seznam'!$L$24,(IF(M199=6,'Hlavní seznam'!$L$25,(IF(M199=7,'Hlavní seznam'!$L$26,(IF(M199=8,'Hlavní seznam'!$L$27,(IF(M199=9,'Hlavní seznam'!$L$28,("neplatná volba"))))))))))))))))))))</f>
        <v>neplatná volba</v>
      </c>
      <c r="O199" s="141"/>
      <c r="P199" s="138"/>
      <c r="Q199" s="138"/>
      <c r="R199" s="139"/>
      <c r="T199" s="30" t="str">
        <f>IF(N199&lt;&gt;"neplatná volba","",(CONCATENATE(K199," nemá zvolenu frakci")))</f>
        <v>Neplatný tým nemá zvolenu frakci</v>
      </c>
      <c r="U199" s="3"/>
      <c r="V199" s="24">
        <v>1</v>
      </c>
      <c r="W199" s="24">
        <v>3</v>
      </c>
      <c r="X199" s="20">
        <f>Z193</f>
        <v>0</v>
      </c>
      <c r="Y199" s="20">
        <f>Z196</f>
        <v>0</v>
      </c>
      <c r="Z199" s="25">
        <f t="shared" ref="Z199:Z200" si="39">IF((X199+Y199)=2,1,0)</f>
        <v>0</v>
      </c>
      <c r="AA199" s="26">
        <f>IF(Z199=1,P193,0)</f>
        <v>0</v>
      </c>
      <c r="AB199" s="24">
        <v>2</v>
      </c>
      <c r="AC199" s="25">
        <f>IF(AB199=(IF(M193=1,D193,(IF(M194=1,D194,"")))),1,0)</f>
        <v>0</v>
      </c>
    </row>
    <row r="200" spans="2:29" ht="15.75" thickBot="1">
      <c r="B200" s="133"/>
      <c r="C200" s="134" t="str">
        <f>IF(U192=9,"",(CONCATENATE(T192," &amp; ",T193," &amp; ",T194," &amp; ",T195," &amp; ",T196," &amp; ",T197," &amp; ",T198," &amp; ",T199," &amp; ",T200)))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200" s="135"/>
      <c r="E200" s="135"/>
      <c r="F200" s="136"/>
      <c r="G200" s="135"/>
      <c r="H200" s="135"/>
      <c r="I200" s="135"/>
      <c r="J200" s="135"/>
      <c r="K200" s="135"/>
      <c r="L200" s="135"/>
      <c r="M200" s="136"/>
      <c r="N200" s="135"/>
      <c r="O200" s="135"/>
      <c r="P200" s="135"/>
      <c r="Q200" s="135"/>
      <c r="R200" s="137"/>
      <c r="T200" s="31" t="str">
        <f>IF(D197="neplatný tým","Zadán neplatný tým",(IF(K197="neplatný tým","Zadán neplatný tým","")))</f>
        <v>Zadán neplatný tým</v>
      </c>
      <c r="U200" s="3"/>
      <c r="V200" s="24">
        <v>2</v>
      </c>
      <c r="W200" s="24">
        <v>3</v>
      </c>
      <c r="X200" s="20">
        <f>Z195</f>
        <v>0</v>
      </c>
      <c r="Y200" s="20">
        <f>Z197</f>
        <v>0</v>
      </c>
      <c r="Z200" s="25">
        <f t="shared" si="39"/>
        <v>0</v>
      </c>
      <c r="AA200" s="26">
        <f>IF(Z200=1,P193,0)</f>
        <v>0</v>
      </c>
      <c r="AB200" s="24">
        <v>3</v>
      </c>
      <c r="AC200" s="25">
        <f>IF(AB200=(IF(M193=1,D193,(IF(M194=1,D194,"")))),1,0)</f>
        <v>0</v>
      </c>
    </row>
    <row r="201" spans="2:29" ht="15.75" thickBot="1"/>
    <row r="202" spans="2:29">
      <c r="B202" s="131" t="s">
        <v>60</v>
      </c>
      <c r="C202" s="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144"/>
      <c r="Q202" s="144"/>
      <c r="R202" s="8"/>
      <c r="T202" s="30" t="str">
        <f>IF(D203&lt;&gt;D204,(""),(CONCATENATE("Tým ",D203," hraje proti sobě")))</f>
        <v>Tým  hraje proti sobě</v>
      </c>
      <c r="U202" s="32">
        <f>COUNTBLANK(T202:T210)</f>
        <v>0</v>
      </c>
      <c r="V202" s="22">
        <v>1</v>
      </c>
      <c r="W202" s="22">
        <v>2</v>
      </c>
      <c r="X202" s="22">
        <f>IF(V202=D203,1,0)</f>
        <v>0</v>
      </c>
      <c r="Y202" s="22">
        <f>IF(W202=D204,1,0)</f>
        <v>0</v>
      </c>
      <c r="Z202" s="22">
        <f>X202+Y202</f>
        <v>0</v>
      </c>
      <c r="AB202" s="23"/>
      <c r="AC202" s="23"/>
    </row>
    <row r="203" spans="2:29" ht="15.75">
      <c r="B203" s="132"/>
      <c r="C203" s="145" t="s">
        <v>13</v>
      </c>
      <c r="D203" s="27"/>
      <c r="E203" s="146" t="s">
        <v>15</v>
      </c>
      <c r="F203" s="27"/>
      <c r="G203" s="146" t="s">
        <v>17</v>
      </c>
      <c r="H203" s="147"/>
      <c r="I203" s="146" t="str">
        <f>IF(H203=1,'Hlavní seznam'!$G$20,(IF(H203=2,'Hlavní seznam'!$G$21,(IF(H203=3,'Hlavní seznam'!$G$22,(IF(H203=4,'Hlavní seznam'!$G$23,(IF(H203=5,'Hlavní seznam'!$G$24,(IF(H203=6,'Hlavní seznam'!$G$25,("Neplatná volba"))))))))))))</f>
        <v>Neplatná volba</v>
      </c>
      <c r="J203" s="146"/>
      <c r="K203" s="146"/>
      <c r="L203" s="146" t="s">
        <v>14</v>
      </c>
      <c r="M203" s="27">
        <v>0</v>
      </c>
      <c r="N203" s="2" t="s">
        <v>18</v>
      </c>
      <c r="O203" s="28"/>
      <c r="P203" s="148" t="str">
        <f>IF(O203&lt;&gt;"",(IF(O204&lt;&gt;"",(O204-O203),("00:00:00"))),("00:00:00"))</f>
        <v>00:00:00</v>
      </c>
      <c r="Q203" s="149"/>
      <c r="R203" s="9"/>
      <c r="T203" s="30" t="str">
        <f>IF(I203&lt;&gt;"neplatná volba","",("Chybně zvolená mapa"))</f>
        <v>Chybně zvolená mapa</v>
      </c>
      <c r="U203" s="3"/>
      <c r="V203" s="22">
        <v>1</v>
      </c>
      <c r="W203" s="22">
        <v>3</v>
      </c>
      <c r="X203" s="22">
        <f>IF(V203=D203,1,0)</f>
        <v>0</v>
      </c>
      <c r="Y203" s="22">
        <f>IF(W203=D204,1,0)</f>
        <v>0</v>
      </c>
      <c r="Z203" s="22">
        <f t="shared" ref="Z203:Z207" si="40">X203+Y203</f>
        <v>0</v>
      </c>
      <c r="AB203" s="23"/>
      <c r="AC203" s="23"/>
    </row>
    <row r="204" spans="2:29" ht="15.75">
      <c r="B204" s="132"/>
      <c r="C204" s="145"/>
      <c r="D204" s="27"/>
      <c r="E204" s="146"/>
      <c r="F204" s="27"/>
      <c r="G204" s="146"/>
      <c r="H204" s="147"/>
      <c r="I204" s="146"/>
      <c r="J204" s="146"/>
      <c r="K204" s="146"/>
      <c r="L204" s="146"/>
      <c r="M204" s="27">
        <v>0</v>
      </c>
      <c r="N204" s="2" t="s">
        <v>19</v>
      </c>
      <c r="O204" s="28"/>
      <c r="P204" s="149"/>
      <c r="Q204" s="149"/>
      <c r="R204" s="9"/>
      <c r="T204" s="30" t="str">
        <f>IF(G207&lt;&gt;"neplatná volba","",(CONCATENATE(D207," nemá zvolenu frakci")))</f>
        <v>Neplatný tým nemá zvolenu frakci</v>
      </c>
      <c r="U204" s="3"/>
      <c r="V204" s="22">
        <v>2</v>
      </c>
      <c r="W204" s="22">
        <v>1</v>
      </c>
      <c r="X204" s="22">
        <f>IF(V204=D203,1,0)</f>
        <v>0</v>
      </c>
      <c r="Y204" s="22">
        <f>IF(W204=D204,1,0)</f>
        <v>0</v>
      </c>
      <c r="Z204" s="22">
        <f t="shared" si="40"/>
        <v>0</v>
      </c>
      <c r="AB204" s="23"/>
      <c r="AC204" s="23"/>
    </row>
    <row r="205" spans="2:29">
      <c r="B205" s="132"/>
      <c r="C205" s="4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9"/>
      <c r="T205" s="30" t="str">
        <f>IF(G208&lt;&gt;"neplatná volba","",(CONCATENATE(D208," nemá zvolenu frakci")))</f>
        <v>Neplatný tým nemá zvolenu frakci</v>
      </c>
      <c r="U205" s="3"/>
      <c r="V205" s="22">
        <v>2</v>
      </c>
      <c r="W205" s="22">
        <v>3</v>
      </c>
      <c r="X205" s="22">
        <f>IF(V205=D203,1,0)</f>
        <v>0</v>
      </c>
      <c r="Y205" s="22">
        <f>IF(W205=D204,1,0)</f>
        <v>0</v>
      </c>
      <c r="Z205" s="22">
        <f t="shared" si="40"/>
        <v>0</v>
      </c>
      <c r="AB205" s="23"/>
      <c r="AC205" s="23"/>
    </row>
    <row r="206" spans="2:29">
      <c r="B206" s="132"/>
      <c r="C206" s="4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9"/>
      <c r="T206" s="30" t="str">
        <f>IF(G209&lt;&gt;"neplatná volba","",(CONCATENATE(D209," nemá zvolenu frakci")))</f>
        <v>Neplatný tým nemá zvolenu frakci</v>
      </c>
      <c r="U206" s="3"/>
      <c r="V206" s="22">
        <v>3</v>
      </c>
      <c r="W206" s="22">
        <v>1</v>
      </c>
      <c r="X206" s="22">
        <f>IF(V206=D203,1,0)</f>
        <v>0</v>
      </c>
      <c r="Y206" s="22">
        <f>IF(W206=D204,1,0)</f>
        <v>0</v>
      </c>
      <c r="Z206" s="22">
        <f t="shared" si="40"/>
        <v>0</v>
      </c>
      <c r="AB206" s="23"/>
      <c r="AC206" s="23"/>
    </row>
    <row r="207" spans="2:29" ht="15.75">
      <c r="B207" s="132"/>
      <c r="C207" s="142" t="str">
        <f>CONCATENATE("Hráči v týmu ",D203)</f>
        <v xml:space="preserve">Hráči v týmu </v>
      </c>
      <c r="D207" s="140" t="str">
        <f>IF(D203=1,'Hlavní seznam'!$C$4,(IF(D203=2,'Hlavní seznam'!$H$4,(IF(D203=3,'Hlavní seznam'!$M$4,(IF(D203&gt;3,"Neplatný tým",(IF(D203&lt;1,"Neplatný tým","")))))))))</f>
        <v>Neplatný tým</v>
      </c>
      <c r="E207" s="140"/>
      <c r="F207" s="27"/>
      <c r="G207" s="141" t="str">
        <f>IF(F207=1,'Hlavní seznam'!$L$20,(IF(F207=2,'Hlavní seznam'!$L$21,(IF(F207=3,'Hlavní seznam'!$L$22,(IF(F207=4,'Hlavní seznam'!$L$23,(IF(F207=5,'Hlavní seznam'!$L$24,(IF(F207=6,'Hlavní seznam'!$L$25,(IF(F207=7,'Hlavní seznam'!$L$26,(IF(F207=8,'Hlavní seznam'!$L$27,(IF(F207=9,'Hlavní seznam'!$L$28,("neplatná volba"))))))))))))))))))</f>
        <v>neplatná volba</v>
      </c>
      <c r="H207" s="141"/>
      <c r="I207" s="2"/>
      <c r="J207" s="143" t="str">
        <f>CONCATENATE("Hráči v týmu ",D204)</f>
        <v xml:space="preserve">Hráči v týmu </v>
      </c>
      <c r="K207" s="140" t="str">
        <f>IF(D204=1,'Hlavní seznam'!$C$4,(IF(D204=2,'Hlavní seznam'!$H$4,(IF(D204=3,'Hlavní seznam'!$M$4,(IF(D204&gt;3,"Neplatný tým",(IF(D204&lt;1,"Neplatný tým","")))))))))</f>
        <v>Neplatný tým</v>
      </c>
      <c r="L207" s="140"/>
      <c r="M207" s="27"/>
      <c r="N207" s="141" t="str">
        <f>IF(M207=1,'Hlavní seznam'!$L$20,(IF(M207=2,'Hlavní seznam'!$L$21,(IF(M207=3,'Hlavní seznam'!$L$22,(IF(M207=4,'Hlavní seznam'!$L$23,(IF(M207=5,'Hlavní seznam'!$L$24,(IF(M207=6,'Hlavní seznam'!$L$25,(IF(M207=7,'Hlavní seznam'!$L$26,(IF(M207=8,'Hlavní seznam'!$L$27,(IF(M207=9,'Hlavní seznam'!$L$28,("neplatná volba"))))))))))))))))))</f>
        <v>neplatná volba</v>
      </c>
      <c r="O207" s="141"/>
      <c r="P207" s="138" t="str">
        <f>IF((M203+M204)&lt;&gt;0,"Hra odehrána",(IF(U202=9,"Hra může začít","Hra nemůže ještě začít")))</f>
        <v>Hra nemůže ještě začít</v>
      </c>
      <c r="Q207" s="138"/>
      <c r="R207" s="139"/>
      <c r="T207" s="30" t="str">
        <f>IF(N207&lt;&gt;"neplatná volba","",(CONCATENATE(K207," nemá zvolenu frakci")))</f>
        <v>Neplatný tým nemá zvolenu frakci</v>
      </c>
      <c r="U207" s="3"/>
      <c r="V207" s="22">
        <v>3</v>
      </c>
      <c r="W207" s="22">
        <v>2</v>
      </c>
      <c r="X207" s="22">
        <f>IF(V207=D203,1,0)</f>
        <v>0</v>
      </c>
      <c r="Y207" s="22">
        <f>IF(W207=D204,1,0)</f>
        <v>0</v>
      </c>
      <c r="Z207" s="22">
        <f t="shared" si="40"/>
        <v>0</v>
      </c>
      <c r="AB207" s="23"/>
      <c r="AC207" s="23" t="s">
        <v>25</v>
      </c>
    </row>
    <row r="208" spans="2:29" ht="15.75">
      <c r="B208" s="132"/>
      <c r="C208" s="142"/>
      <c r="D208" s="140" t="str">
        <f>IF(D203=1,'Hlavní seznam'!$C$6,(IF(D203=2,'Hlavní seznam'!$H$6,(IF(D203=3,'Hlavní seznam'!$M$6,(IF(D203&gt;3,"Neplatný tým",(IF(D203&lt;1,"Neplatný tým","")))))))))</f>
        <v>Neplatný tým</v>
      </c>
      <c r="E208" s="140"/>
      <c r="F208" s="27"/>
      <c r="G208" s="141" t="str">
        <f>IF(F203="s",$G$7,(IF(F208=1,'Hlavní seznam'!$L$20,(IF(F208=2,'Hlavní seznam'!$L$21,(IF(F208=3,'Hlavní seznam'!$L$22,(IF(F208=4,'Hlavní seznam'!$L$23,(IF(F208=5,'Hlavní seznam'!$L$24,(IF(F208=6,'Hlavní seznam'!$L$25,(IF(F208=7,'Hlavní seznam'!$L$26,(IF(F208=8,'Hlavní seznam'!$L$27,(IF(F208=9,'Hlavní seznam'!$L$28,("neplatná volba"))))))))))))))))))))</f>
        <v>neplatná volba</v>
      </c>
      <c r="H208" s="141"/>
      <c r="I208" s="2"/>
      <c r="J208" s="143"/>
      <c r="K208" s="140" t="str">
        <f>IF(D204=1,'Hlavní seznam'!$C$6,(IF(D204=2,'Hlavní seznam'!$H$6,(IF(D204=3,'Hlavní seznam'!$M$6,(IF(D204&gt;3,"Neplatný tým",(IF(D204&lt;1,"Neplatný tým","")))))))))</f>
        <v>Neplatný tým</v>
      </c>
      <c r="L208" s="140"/>
      <c r="M208" s="27"/>
      <c r="N208" s="141" t="str">
        <f>IF(F204="s",N207,(IF(M208=1,'Hlavní seznam'!$L$20,(IF(M208=2,'Hlavní seznam'!$L$21,(IF(M208=3,'Hlavní seznam'!$L$22,(IF(M208=4,'Hlavní seznam'!$L$23,(IF(M208=5,'Hlavní seznam'!$L$24,(IF(M208=6,'Hlavní seznam'!$L$25,(IF(M208=7,'Hlavní seznam'!$L$26,(IF(M208=8,'Hlavní seznam'!$L$27,(IF(M208=9,'Hlavní seznam'!$L$28,("neplatná volba"))))))))))))))))))))</f>
        <v>neplatná volba</v>
      </c>
      <c r="O208" s="141"/>
      <c r="P208" s="138"/>
      <c r="Q208" s="138"/>
      <c r="R208" s="139"/>
      <c r="T208" s="30" t="str">
        <f>IF(N208&lt;&gt;"neplatná volba","",(CONCATENATE(K208," nemá zvolenu frakci")))</f>
        <v>Neplatný tým nemá zvolenu frakci</v>
      </c>
      <c r="U208" s="3"/>
      <c r="V208" s="24">
        <v>1</v>
      </c>
      <c r="W208" s="24">
        <v>2</v>
      </c>
      <c r="X208" s="20">
        <f>Z202</f>
        <v>0</v>
      </c>
      <c r="Y208" s="20">
        <f>Z204</f>
        <v>0</v>
      </c>
      <c r="Z208" s="25">
        <f>IF((X208+Y208)=2,1,0)</f>
        <v>0</v>
      </c>
      <c r="AA208" s="26">
        <f>IF(Z208=1,P203,0)</f>
        <v>0</v>
      </c>
      <c r="AB208" s="24">
        <v>1</v>
      </c>
      <c r="AC208" s="25">
        <f>IF(AB208=(IF(M203=1,D203,(IF(M204=1,D204,"")))),1,0)</f>
        <v>0</v>
      </c>
    </row>
    <row r="209" spans="2:29" ht="16.5" thickBot="1">
      <c r="B209" s="132"/>
      <c r="C209" s="142"/>
      <c r="D209" s="140" t="str">
        <f>IF(D203=1,'Hlavní seznam'!$C$8,(IF(D203=2,'Hlavní seznam'!$H$8,(IF(D203=3,'Hlavní seznam'!$M$8,(IF(D203&gt;3,"Neplatný tým",(IF(D203&lt;1,"Neplatný tým","")))))))))</f>
        <v>Neplatný tým</v>
      </c>
      <c r="E209" s="140"/>
      <c r="F209" s="29"/>
      <c r="G209" s="141" t="str">
        <f>IF(F203="s",$G$7,(IF(F209=1,'Hlavní seznam'!$L$20,(IF(F209=2,'Hlavní seznam'!$L$21,(IF(F209=3,'Hlavní seznam'!$L$22,(IF(F209=4,'Hlavní seznam'!$L$23,(IF(F209=5,'Hlavní seznam'!$L$24,(IF(F209=6,'Hlavní seznam'!$L$25,(IF(F209=7,'Hlavní seznam'!$L$26,(IF(F209=8,'Hlavní seznam'!$L$27,(IF(F209=9,'Hlavní seznam'!$L$28,("neplatná volba"))))))))))))))))))))</f>
        <v>neplatná volba</v>
      </c>
      <c r="H209" s="141"/>
      <c r="I209" s="2"/>
      <c r="J209" s="143"/>
      <c r="K209" s="140" t="str">
        <f>IF(D204=1,'Hlavní seznam'!$C$8,(IF(D204=2,'Hlavní seznam'!$H$8,(IF(D204=3,'Hlavní seznam'!$M$8,(IF(D204&gt;3,"Neplatný tým",(IF(D204&lt;1,"Neplatný tým","")))))))))</f>
        <v>Neplatný tým</v>
      </c>
      <c r="L209" s="140"/>
      <c r="M209" s="29"/>
      <c r="N209" s="141" t="str">
        <f>IF(F204="s",N208,(IF(M209=1,'Hlavní seznam'!$L$20,(IF(M209=2,'Hlavní seznam'!$L$21,(IF(M209=3,'Hlavní seznam'!$L$22,(IF(M209=4,'Hlavní seznam'!$L$23,(IF(M209=5,'Hlavní seznam'!$L$24,(IF(M209=6,'Hlavní seznam'!$L$25,(IF(M209=7,'Hlavní seznam'!$L$26,(IF(M209=8,'Hlavní seznam'!$L$27,(IF(M209=9,'Hlavní seznam'!$L$28,("neplatná volba"))))))))))))))))))))</f>
        <v>neplatná volba</v>
      </c>
      <c r="O209" s="141"/>
      <c r="P209" s="138"/>
      <c r="Q209" s="138"/>
      <c r="R209" s="139"/>
      <c r="T209" s="30" t="str">
        <f>IF(N209&lt;&gt;"neplatná volba","",(CONCATENATE(K209," nemá zvolenu frakci")))</f>
        <v>Neplatný tým nemá zvolenu frakci</v>
      </c>
      <c r="U209" s="3"/>
      <c r="V209" s="24">
        <v>1</v>
      </c>
      <c r="W209" s="24">
        <v>3</v>
      </c>
      <c r="X209" s="20">
        <f>Z203</f>
        <v>0</v>
      </c>
      <c r="Y209" s="20">
        <f>Z206</f>
        <v>0</v>
      </c>
      <c r="Z209" s="25">
        <f t="shared" ref="Z209:Z210" si="41">IF((X209+Y209)=2,1,0)</f>
        <v>0</v>
      </c>
      <c r="AA209" s="26">
        <f>IF(Z209=1,P203,0)</f>
        <v>0</v>
      </c>
      <c r="AB209" s="24">
        <v>2</v>
      </c>
      <c r="AC209" s="25">
        <f>IF(AB209=(IF(M203=1,D203,(IF(M204=1,D204,"")))),1,0)</f>
        <v>0</v>
      </c>
    </row>
    <row r="210" spans="2:29" ht="15.75" thickBot="1">
      <c r="B210" s="133"/>
      <c r="C210" s="134" t="str">
        <f>IF(U202=9,"",(CONCATENATE(T202," &amp; ",T203," &amp; ",T204," &amp; ",T205," &amp; ",T206," &amp; ",T207," &amp; ",T208," &amp; ",T209," &amp; ",T210)))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210" s="135"/>
      <c r="E210" s="135"/>
      <c r="F210" s="136"/>
      <c r="G210" s="135"/>
      <c r="H210" s="135"/>
      <c r="I210" s="135"/>
      <c r="J210" s="135"/>
      <c r="K210" s="135"/>
      <c r="L210" s="135"/>
      <c r="M210" s="136"/>
      <c r="N210" s="135"/>
      <c r="O210" s="135"/>
      <c r="P210" s="135"/>
      <c r="Q210" s="135"/>
      <c r="R210" s="137"/>
      <c r="T210" s="31" t="str">
        <f>IF(D207="neplatný tým","Zadán neplatný tým",(IF(K207="neplatný tým","Zadán neplatný tým","")))</f>
        <v>Zadán neplatný tým</v>
      </c>
      <c r="U210" s="3"/>
      <c r="V210" s="24">
        <v>2</v>
      </c>
      <c r="W210" s="24">
        <v>3</v>
      </c>
      <c r="X210" s="20">
        <f>Z205</f>
        <v>0</v>
      </c>
      <c r="Y210" s="20">
        <f>Z207</f>
        <v>0</v>
      </c>
      <c r="Z210" s="25">
        <f t="shared" si="41"/>
        <v>0</v>
      </c>
      <c r="AA210" s="26">
        <f>IF(Z210=1,P203,0)</f>
        <v>0</v>
      </c>
      <c r="AB210" s="24">
        <v>3</v>
      </c>
      <c r="AC210" s="25">
        <f>IF(AB210=(IF(M203=1,D203,(IF(M204=1,D204,"")))),1,0)</f>
        <v>0</v>
      </c>
    </row>
    <row r="211" spans="2:29" ht="15.75" thickBot="1"/>
    <row r="212" spans="2:29">
      <c r="B212" s="131" t="s">
        <v>61</v>
      </c>
      <c r="C212" s="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144"/>
      <c r="Q212" s="144"/>
      <c r="R212" s="8"/>
      <c r="T212" s="30" t="str">
        <f>IF(D213&lt;&gt;D214,(""),(CONCATENATE("Tým ",D213," hraje proti sobě")))</f>
        <v>Tým  hraje proti sobě</v>
      </c>
      <c r="U212" s="32">
        <f>COUNTBLANK(T212:T220)</f>
        <v>0</v>
      </c>
      <c r="V212" s="22">
        <v>1</v>
      </c>
      <c r="W212" s="22">
        <v>2</v>
      </c>
      <c r="X212" s="22">
        <f>IF(V212=D213,1,0)</f>
        <v>0</v>
      </c>
      <c r="Y212" s="22">
        <f>IF(W212=D214,1,0)</f>
        <v>0</v>
      </c>
      <c r="Z212" s="22">
        <f>X212+Y212</f>
        <v>0</v>
      </c>
      <c r="AB212" s="23"/>
      <c r="AC212" s="23"/>
    </row>
    <row r="213" spans="2:29" ht="15.75">
      <c r="B213" s="132"/>
      <c r="C213" s="145" t="s">
        <v>13</v>
      </c>
      <c r="D213" s="27"/>
      <c r="E213" s="146" t="s">
        <v>15</v>
      </c>
      <c r="F213" s="27"/>
      <c r="G213" s="146" t="s">
        <v>17</v>
      </c>
      <c r="H213" s="147"/>
      <c r="I213" s="146" t="str">
        <f>IF(H213=1,'Hlavní seznam'!$G$20,(IF(H213=2,'Hlavní seznam'!$G$21,(IF(H213=3,'Hlavní seznam'!$G$22,(IF(H213=4,'Hlavní seznam'!$G$23,(IF(H213=5,'Hlavní seznam'!$G$24,(IF(H213=6,'Hlavní seznam'!$G$25,("Neplatná volba"))))))))))))</f>
        <v>Neplatná volba</v>
      </c>
      <c r="J213" s="146"/>
      <c r="K213" s="146"/>
      <c r="L213" s="146" t="s">
        <v>14</v>
      </c>
      <c r="M213" s="27">
        <v>0</v>
      </c>
      <c r="N213" s="2" t="s">
        <v>18</v>
      </c>
      <c r="O213" s="28"/>
      <c r="P213" s="148" t="str">
        <f>IF(O213&lt;&gt;"",(IF(O214&lt;&gt;"",(O214-O213),("00:00:00"))),("00:00:00"))</f>
        <v>00:00:00</v>
      </c>
      <c r="Q213" s="149"/>
      <c r="R213" s="9"/>
      <c r="T213" s="30" t="str">
        <f>IF(I213&lt;&gt;"neplatná volba","",("Chybně zvolená mapa"))</f>
        <v>Chybně zvolená mapa</v>
      </c>
      <c r="U213" s="3"/>
      <c r="V213" s="22">
        <v>1</v>
      </c>
      <c r="W213" s="22">
        <v>3</v>
      </c>
      <c r="X213" s="22">
        <f>IF(V213=D213,1,0)</f>
        <v>0</v>
      </c>
      <c r="Y213" s="22">
        <f>IF(W213=D214,1,0)</f>
        <v>0</v>
      </c>
      <c r="Z213" s="22">
        <f t="shared" ref="Z213:Z217" si="42">X213+Y213</f>
        <v>0</v>
      </c>
      <c r="AB213" s="23"/>
      <c r="AC213" s="23"/>
    </row>
    <row r="214" spans="2:29" ht="15.75">
      <c r="B214" s="132"/>
      <c r="C214" s="145"/>
      <c r="D214" s="27"/>
      <c r="E214" s="146"/>
      <c r="F214" s="27"/>
      <c r="G214" s="146"/>
      <c r="H214" s="147"/>
      <c r="I214" s="146"/>
      <c r="J214" s="146"/>
      <c r="K214" s="146"/>
      <c r="L214" s="146"/>
      <c r="M214" s="27">
        <v>0</v>
      </c>
      <c r="N214" s="2" t="s">
        <v>19</v>
      </c>
      <c r="O214" s="28"/>
      <c r="P214" s="149"/>
      <c r="Q214" s="149"/>
      <c r="R214" s="9"/>
      <c r="T214" s="30" t="str">
        <f>IF(G217&lt;&gt;"neplatná volba","",(CONCATENATE(D217," nemá zvolenu frakci")))</f>
        <v>Neplatný tým nemá zvolenu frakci</v>
      </c>
      <c r="U214" s="3"/>
      <c r="V214" s="22">
        <v>2</v>
      </c>
      <c r="W214" s="22">
        <v>1</v>
      </c>
      <c r="X214" s="22">
        <f>IF(V214=D213,1,0)</f>
        <v>0</v>
      </c>
      <c r="Y214" s="22">
        <f>IF(W214=D214,1,0)</f>
        <v>0</v>
      </c>
      <c r="Z214" s="22">
        <f t="shared" si="42"/>
        <v>0</v>
      </c>
      <c r="AB214" s="23"/>
      <c r="AC214" s="23"/>
    </row>
    <row r="215" spans="2:29">
      <c r="B215" s="132"/>
      <c r="C215" s="4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9"/>
      <c r="T215" s="30" t="str">
        <f>IF(G218&lt;&gt;"neplatná volba","",(CONCATENATE(D218," nemá zvolenu frakci")))</f>
        <v>Neplatný tým nemá zvolenu frakci</v>
      </c>
      <c r="U215" s="3"/>
      <c r="V215" s="22">
        <v>2</v>
      </c>
      <c r="W215" s="22">
        <v>3</v>
      </c>
      <c r="X215" s="22">
        <f>IF(V215=D213,1,0)</f>
        <v>0</v>
      </c>
      <c r="Y215" s="22">
        <f>IF(W215=D214,1,0)</f>
        <v>0</v>
      </c>
      <c r="Z215" s="22">
        <f t="shared" si="42"/>
        <v>0</v>
      </c>
      <c r="AB215" s="23"/>
      <c r="AC215" s="23"/>
    </row>
    <row r="216" spans="2:29">
      <c r="B216" s="132"/>
      <c r="C216" s="4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9"/>
      <c r="T216" s="30" t="str">
        <f>IF(G219&lt;&gt;"neplatná volba","",(CONCATENATE(D219," nemá zvolenu frakci")))</f>
        <v>Neplatný tým nemá zvolenu frakci</v>
      </c>
      <c r="U216" s="3"/>
      <c r="V216" s="22">
        <v>3</v>
      </c>
      <c r="W216" s="22">
        <v>1</v>
      </c>
      <c r="X216" s="22">
        <f>IF(V216=D213,1,0)</f>
        <v>0</v>
      </c>
      <c r="Y216" s="22">
        <f>IF(W216=D214,1,0)</f>
        <v>0</v>
      </c>
      <c r="Z216" s="22">
        <f t="shared" si="42"/>
        <v>0</v>
      </c>
      <c r="AB216" s="23"/>
      <c r="AC216" s="23"/>
    </row>
    <row r="217" spans="2:29" ht="15.75">
      <c r="B217" s="132"/>
      <c r="C217" s="142" t="str">
        <f>CONCATENATE("Hráči v týmu ",D213)</f>
        <v xml:space="preserve">Hráči v týmu </v>
      </c>
      <c r="D217" s="140" t="str">
        <f>IF(D213=1,'Hlavní seznam'!$C$4,(IF(D213=2,'Hlavní seznam'!$H$4,(IF(D213=3,'Hlavní seznam'!$M$4,(IF(D213&gt;3,"Neplatný tým",(IF(D213&lt;1,"Neplatný tým","")))))))))</f>
        <v>Neplatný tým</v>
      </c>
      <c r="E217" s="140"/>
      <c r="F217" s="27"/>
      <c r="G217" s="141" t="str">
        <f>IF(F217=1,'Hlavní seznam'!$L$20,(IF(F217=2,'Hlavní seznam'!$L$21,(IF(F217=3,'Hlavní seznam'!$L$22,(IF(F217=4,'Hlavní seznam'!$L$23,(IF(F217=5,'Hlavní seznam'!$L$24,(IF(F217=6,'Hlavní seznam'!$L$25,(IF(F217=7,'Hlavní seznam'!$L$26,(IF(F217=8,'Hlavní seznam'!$L$27,(IF(F217=9,'Hlavní seznam'!$L$28,("neplatná volba"))))))))))))))))))</f>
        <v>neplatná volba</v>
      </c>
      <c r="H217" s="141"/>
      <c r="I217" s="2"/>
      <c r="J217" s="143" t="str">
        <f>CONCATENATE("Hráči v týmu ",D214)</f>
        <v xml:space="preserve">Hráči v týmu </v>
      </c>
      <c r="K217" s="140" t="str">
        <f>IF(D214=1,'Hlavní seznam'!$C$4,(IF(D214=2,'Hlavní seznam'!$H$4,(IF(D214=3,'Hlavní seznam'!$M$4,(IF(D214&gt;3,"Neplatný tým",(IF(D214&lt;1,"Neplatný tým","")))))))))</f>
        <v>Neplatný tým</v>
      </c>
      <c r="L217" s="140"/>
      <c r="M217" s="27"/>
      <c r="N217" s="141" t="str">
        <f>IF(M217=1,'Hlavní seznam'!$L$20,(IF(M217=2,'Hlavní seznam'!$L$21,(IF(M217=3,'Hlavní seznam'!$L$22,(IF(M217=4,'Hlavní seznam'!$L$23,(IF(M217=5,'Hlavní seznam'!$L$24,(IF(M217=6,'Hlavní seznam'!$L$25,(IF(M217=7,'Hlavní seznam'!$L$26,(IF(M217=8,'Hlavní seznam'!$L$27,(IF(M217=9,'Hlavní seznam'!$L$28,("neplatná volba"))))))))))))))))))</f>
        <v>neplatná volba</v>
      </c>
      <c r="O217" s="141"/>
      <c r="P217" s="138" t="str">
        <f>IF((M213+M214)&lt;&gt;0,"Hra odehrána",(IF(U212=9,"Hra může začít","Hra nemůže ještě začít")))</f>
        <v>Hra nemůže ještě začít</v>
      </c>
      <c r="Q217" s="138"/>
      <c r="R217" s="139"/>
      <c r="T217" s="30" t="str">
        <f>IF(N217&lt;&gt;"neplatná volba","",(CONCATENATE(K217," nemá zvolenu frakci")))</f>
        <v>Neplatný tým nemá zvolenu frakci</v>
      </c>
      <c r="U217" s="3"/>
      <c r="V217" s="22">
        <v>3</v>
      </c>
      <c r="W217" s="22">
        <v>2</v>
      </c>
      <c r="X217" s="22">
        <f>IF(V217=D213,1,0)</f>
        <v>0</v>
      </c>
      <c r="Y217" s="22">
        <f>IF(W217=D214,1,0)</f>
        <v>0</v>
      </c>
      <c r="Z217" s="22">
        <f t="shared" si="42"/>
        <v>0</v>
      </c>
      <c r="AB217" s="23"/>
      <c r="AC217" s="23" t="s">
        <v>25</v>
      </c>
    </row>
    <row r="218" spans="2:29" ht="15.75">
      <c r="B218" s="132"/>
      <c r="C218" s="142"/>
      <c r="D218" s="140" t="str">
        <f>IF(D213=1,'Hlavní seznam'!$C$6,(IF(D213=2,'Hlavní seznam'!$H$6,(IF(D213=3,'Hlavní seznam'!$M$6,(IF(D213&gt;3,"Neplatný tým",(IF(D213&lt;1,"Neplatný tým","")))))))))</f>
        <v>Neplatný tým</v>
      </c>
      <c r="E218" s="140"/>
      <c r="F218" s="27"/>
      <c r="G218" s="141" t="str">
        <f>IF(F213="s",$G$7,(IF(F218=1,'Hlavní seznam'!$L$20,(IF(F218=2,'Hlavní seznam'!$L$21,(IF(F218=3,'Hlavní seznam'!$L$22,(IF(F218=4,'Hlavní seznam'!$L$23,(IF(F218=5,'Hlavní seznam'!$L$24,(IF(F218=6,'Hlavní seznam'!$L$25,(IF(F218=7,'Hlavní seznam'!$L$26,(IF(F218=8,'Hlavní seznam'!$L$27,(IF(F218=9,'Hlavní seznam'!$L$28,("neplatná volba"))))))))))))))))))))</f>
        <v>neplatná volba</v>
      </c>
      <c r="H218" s="141"/>
      <c r="I218" s="2"/>
      <c r="J218" s="143"/>
      <c r="K218" s="140" t="str">
        <f>IF(D214=1,'Hlavní seznam'!$C$6,(IF(D214=2,'Hlavní seznam'!$H$6,(IF(D214=3,'Hlavní seznam'!$M$6,(IF(D214&gt;3,"Neplatný tým",(IF(D214&lt;1,"Neplatný tým","")))))))))</f>
        <v>Neplatný tým</v>
      </c>
      <c r="L218" s="140"/>
      <c r="M218" s="27"/>
      <c r="N218" s="141" t="str">
        <f>IF(F214="s",N217,(IF(M218=1,'Hlavní seznam'!$L$20,(IF(M218=2,'Hlavní seznam'!$L$21,(IF(M218=3,'Hlavní seznam'!$L$22,(IF(M218=4,'Hlavní seznam'!$L$23,(IF(M218=5,'Hlavní seznam'!$L$24,(IF(M218=6,'Hlavní seznam'!$L$25,(IF(M218=7,'Hlavní seznam'!$L$26,(IF(M218=8,'Hlavní seznam'!$L$27,(IF(M218=9,'Hlavní seznam'!$L$28,("neplatná volba"))))))))))))))))))))</f>
        <v>neplatná volba</v>
      </c>
      <c r="O218" s="141"/>
      <c r="P218" s="138"/>
      <c r="Q218" s="138"/>
      <c r="R218" s="139"/>
      <c r="T218" s="30" t="str">
        <f>IF(N218&lt;&gt;"neplatná volba","",(CONCATENATE(K218," nemá zvolenu frakci")))</f>
        <v>Neplatný tým nemá zvolenu frakci</v>
      </c>
      <c r="U218" s="3"/>
      <c r="V218" s="24">
        <v>1</v>
      </c>
      <c r="W218" s="24">
        <v>2</v>
      </c>
      <c r="X218" s="20">
        <f>Z212</f>
        <v>0</v>
      </c>
      <c r="Y218" s="20">
        <f>Z214</f>
        <v>0</v>
      </c>
      <c r="Z218" s="25">
        <f>IF((X218+Y218)=2,1,0)</f>
        <v>0</v>
      </c>
      <c r="AA218" s="26">
        <f>IF(Z218=1,P213,0)</f>
        <v>0</v>
      </c>
      <c r="AB218" s="24">
        <v>1</v>
      </c>
      <c r="AC218" s="25">
        <f>IF(AB218=(IF(M213=1,D213,(IF(M214=1,D214,"")))),1,0)</f>
        <v>0</v>
      </c>
    </row>
    <row r="219" spans="2:29" ht="16.5" thickBot="1">
      <c r="B219" s="132"/>
      <c r="C219" s="142"/>
      <c r="D219" s="140" t="str">
        <f>IF(D213=1,'Hlavní seznam'!$C$8,(IF(D213=2,'Hlavní seznam'!$H$8,(IF(D213=3,'Hlavní seznam'!$M$8,(IF(D213&gt;3,"Neplatný tým",(IF(D213&lt;1,"Neplatný tým","")))))))))</f>
        <v>Neplatný tým</v>
      </c>
      <c r="E219" s="140"/>
      <c r="F219" s="29"/>
      <c r="G219" s="141" t="str">
        <f>IF(F213="s",$G$7,(IF(F219=1,'Hlavní seznam'!$L$20,(IF(F219=2,'Hlavní seznam'!$L$21,(IF(F219=3,'Hlavní seznam'!$L$22,(IF(F219=4,'Hlavní seznam'!$L$23,(IF(F219=5,'Hlavní seznam'!$L$24,(IF(F219=6,'Hlavní seznam'!$L$25,(IF(F219=7,'Hlavní seznam'!$L$26,(IF(F219=8,'Hlavní seznam'!$L$27,(IF(F219=9,'Hlavní seznam'!$L$28,("neplatná volba"))))))))))))))))))))</f>
        <v>neplatná volba</v>
      </c>
      <c r="H219" s="141"/>
      <c r="I219" s="2"/>
      <c r="J219" s="143"/>
      <c r="K219" s="140" t="str">
        <f>IF(D214=1,'Hlavní seznam'!$C$8,(IF(D214=2,'Hlavní seznam'!$H$8,(IF(D214=3,'Hlavní seznam'!$M$8,(IF(D214&gt;3,"Neplatný tým",(IF(D214&lt;1,"Neplatný tým","")))))))))</f>
        <v>Neplatný tým</v>
      </c>
      <c r="L219" s="140"/>
      <c r="M219" s="29"/>
      <c r="N219" s="141" t="str">
        <f>IF(F214="s",N218,(IF(M219=1,'Hlavní seznam'!$L$20,(IF(M219=2,'Hlavní seznam'!$L$21,(IF(M219=3,'Hlavní seznam'!$L$22,(IF(M219=4,'Hlavní seznam'!$L$23,(IF(M219=5,'Hlavní seznam'!$L$24,(IF(M219=6,'Hlavní seznam'!$L$25,(IF(M219=7,'Hlavní seznam'!$L$26,(IF(M219=8,'Hlavní seznam'!$L$27,(IF(M219=9,'Hlavní seznam'!$L$28,("neplatná volba"))))))))))))))))))))</f>
        <v>neplatná volba</v>
      </c>
      <c r="O219" s="141"/>
      <c r="P219" s="138"/>
      <c r="Q219" s="138"/>
      <c r="R219" s="139"/>
      <c r="T219" s="30" t="str">
        <f>IF(N219&lt;&gt;"neplatná volba","",(CONCATENATE(K219," nemá zvolenu frakci")))</f>
        <v>Neplatný tým nemá zvolenu frakci</v>
      </c>
      <c r="U219" s="3"/>
      <c r="V219" s="24">
        <v>1</v>
      </c>
      <c r="W219" s="24">
        <v>3</v>
      </c>
      <c r="X219" s="20">
        <f>Z213</f>
        <v>0</v>
      </c>
      <c r="Y219" s="20">
        <f>Z216</f>
        <v>0</v>
      </c>
      <c r="Z219" s="25">
        <f t="shared" ref="Z219:Z220" si="43">IF((X219+Y219)=2,1,0)</f>
        <v>0</v>
      </c>
      <c r="AA219" s="26">
        <f>IF(Z219=1,P213,0)</f>
        <v>0</v>
      </c>
      <c r="AB219" s="24">
        <v>2</v>
      </c>
      <c r="AC219" s="25">
        <f>IF(AB219=(IF(M213=1,D213,(IF(M214=1,D214,"")))),1,0)</f>
        <v>0</v>
      </c>
    </row>
    <row r="220" spans="2:29" ht="15.75" thickBot="1">
      <c r="B220" s="133"/>
      <c r="C220" s="134" t="str">
        <f>IF(U212=9,"",(CONCATENATE(T212," &amp; ",T213," &amp; ",T214," &amp; ",T215," &amp; ",T216," &amp; ",T217," &amp; ",T218," &amp; ",T219," &amp; ",T220)))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220" s="135"/>
      <c r="E220" s="135"/>
      <c r="F220" s="136"/>
      <c r="G220" s="135"/>
      <c r="H220" s="135"/>
      <c r="I220" s="135"/>
      <c r="J220" s="135"/>
      <c r="K220" s="135"/>
      <c r="L220" s="135"/>
      <c r="M220" s="136"/>
      <c r="N220" s="135"/>
      <c r="O220" s="135"/>
      <c r="P220" s="135"/>
      <c r="Q220" s="135"/>
      <c r="R220" s="137"/>
      <c r="T220" s="31" t="str">
        <f>IF(D217="neplatný tým","Zadán neplatný tým",(IF(K217="neplatný tým","Zadán neplatný tým","")))</f>
        <v>Zadán neplatný tým</v>
      </c>
      <c r="U220" s="3"/>
      <c r="V220" s="24">
        <v>2</v>
      </c>
      <c r="W220" s="24">
        <v>3</v>
      </c>
      <c r="X220" s="20">
        <f>Z215</f>
        <v>0</v>
      </c>
      <c r="Y220" s="20">
        <f>Z217</f>
        <v>0</v>
      </c>
      <c r="Z220" s="25">
        <f t="shared" si="43"/>
        <v>0</v>
      </c>
      <c r="AA220" s="26">
        <f>IF(Z220=1,P213,0)</f>
        <v>0</v>
      </c>
      <c r="AB220" s="24">
        <v>3</v>
      </c>
      <c r="AC220" s="25">
        <f>IF(AB220=(IF(M213=1,D213,(IF(M214=1,D214,"")))),1,0)</f>
        <v>0</v>
      </c>
    </row>
    <row r="221" spans="2:29" ht="15.75" thickBot="1"/>
    <row r="222" spans="2:29">
      <c r="B222" s="131" t="s">
        <v>62</v>
      </c>
      <c r="C222" s="5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144"/>
      <c r="Q222" s="144"/>
      <c r="R222" s="8"/>
      <c r="T222" s="30" t="str">
        <f>IF(D223&lt;&gt;D224,(""),(CONCATENATE("Tým ",D223," hraje proti sobě")))</f>
        <v>Tým  hraje proti sobě</v>
      </c>
      <c r="U222" s="32">
        <f>COUNTBLANK(T222:T230)</f>
        <v>0</v>
      </c>
      <c r="V222" s="22">
        <v>1</v>
      </c>
      <c r="W222" s="22">
        <v>2</v>
      </c>
      <c r="X222" s="22">
        <f>IF(V222=D223,1,0)</f>
        <v>0</v>
      </c>
      <c r="Y222" s="22">
        <f>IF(W222=D224,1,0)</f>
        <v>0</v>
      </c>
      <c r="Z222" s="22">
        <f>X222+Y222</f>
        <v>0</v>
      </c>
      <c r="AB222" s="23"/>
      <c r="AC222" s="23"/>
    </row>
    <row r="223" spans="2:29" ht="15.75">
      <c r="B223" s="132"/>
      <c r="C223" s="145" t="s">
        <v>13</v>
      </c>
      <c r="D223" s="27"/>
      <c r="E223" s="146" t="s">
        <v>15</v>
      </c>
      <c r="F223" s="27"/>
      <c r="G223" s="146" t="s">
        <v>17</v>
      </c>
      <c r="H223" s="147"/>
      <c r="I223" s="146" t="str">
        <f>IF(H223=1,'Hlavní seznam'!$G$20,(IF(H223=2,'Hlavní seznam'!$G$21,(IF(H223=3,'Hlavní seznam'!$G$22,(IF(H223=4,'Hlavní seznam'!$G$23,(IF(H223=5,'Hlavní seznam'!$G$24,(IF(H223=6,'Hlavní seznam'!$G$25,("Neplatná volba"))))))))))))</f>
        <v>Neplatná volba</v>
      </c>
      <c r="J223" s="146"/>
      <c r="K223" s="146"/>
      <c r="L223" s="146" t="s">
        <v>14</v>
      </c>
      <c r="M223" s="27">
        <v>0</v>
      </c>
      <c r="N223" s="2" t="s">
        <v>18</v>
      </c>
      <c r="O223" s="28"/>
      <c r="P223" s="148" t="str">
        <f>IF(O223&lt;&gt;"",(IF(O224&lt;&gt;"",(O224-O223),("00:00:00"))),("00:00:00"))</f>
        <v>00:00:00</v>
      </c>
      <c r="Q223" s="149"/>
      <c r="R223" s="9"/>
      <c r="T223" s="30" t="str">
        <f>IF(I223&lt;&gt;"neplatná volba","",("Chybně zvolená mapa"))</f>
        <v>Chybně zvolená mapa</v>
      </c>
      <c r="U223" s="3"/>
      <c r="V223" s="22">
        <v>1</v>
      </c>
      <c r="W223" s="22">
        <v>3</v>
      </c>
      <c r="X223" s="22">
        <f>IF(V223=D223,1,0)</f>
        <v>0</v>
      </c>
      <c r="Y223" s="22">
        <f>IF(W223=D224,1,0)</f>
        <v>0</v>
      </c>
      <c r="Z223" s="22">
        <f t="shared" ref="Z223:Z227" si="44">X223+Y223</f>
        <v>0</v>
      </c>
      <c r="AB223" s="23"/>
      <c r="AC223" s="23"/>
    </row>
    <row r="224" spans="2:29" ht="15.75">
      <c r="B224" s="132"/>
      <c r="C224" s="145"/>
      <c r="D224" s="27"/>
      <c r="E224" s="146"/>
      <c r="F224" s="27"/>
      <c r="G224" s="146"/>
      <c r="H224" s="147"/>
      <c r="I224" s="146"/>
      <c r="J224" s="146"/>
      <c r="K224" s="146"/>
      <c r="L224" s="146"/>
      <c r="M224" s="27">
        <v>0</v>
      </c>
      <c r="N224" s="2" t="s">
        <v>19</v>
      </c>
      <c r="O224" s="28"/>
      <c r="P224" s="149"/>
      <c r="Q224" s="149"/>
      <c r="R224" s="9"/>
      <c r="T224" s="30" t="str">
        <f>IF(G227&lt;&gt;"neplatná volba","",(CONCATENATE(D227," nemá zvolenu frakci")))</f>
        <v>Neplatný tým nemá zvolenu frakci</v>
      </c>
      <c r="U224" s="3"/>
      <c r="V224" s="22">
        <v>2</v>
      </c>
      <c r="W224" s="22">
        <v>1</v>
      </c>
      <c r="X224" s="22">
        <f>IF(V224=D223,1,0)</f>
        <v>0</v>
      </c>
      <c r="Y224" s="22">
        <f>IF(W224=D224,1,0)</f>
        <v>0</v>
      </c>
      <c r="Z224" s="22">
        <f t="shared" si="44"/>
        <v>0</v>
      </c>
      <c r="AB224" s="23"/>
      <c r="AC224" s="23"/>
    </row>
    <row r="225" spans="2:29">
      <c r="B225" s="132"/>
      <c r="C225" s="4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9"/>
      <c r="T225" s="30" t="str">
        <f>IF(G228&lt;&gt;"neplatná volba","",(CONCATENATE(D228," nemá zvolenu frakci")))</f>
        <v>Neplatný tým nemá zvolenu frakci</v>
      </c>
      <c r="U225" s="3"/>
      <c r="V225" s="22">
        <v>2</v>
      </c>
      <c r="W225" s="22">
        <v>3</v>
      </c>
      <c r="X225" s="22">
        <f>IF(V225=D223,1,0)</f>
        <v>0</v>
      </c>
      <c r="Y225" s="22">
        <f>IF(W225=D224,1,0)</f>
        <v>0</v>
      </c>
      <c r="Z225" s="22">
        <f t="shared" si="44"/>
        <v>0</v>
      </c>
      <c r="AB225" s="23"/>
      <c r="AC225" s="23"/>
    </row>
    <row r="226" spans="2:29">
      <c r="B226" s="132"/>
      <c r="C226" s="4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9"/>
      <c r="T226" s="30" t="str">
        <f>IF(G229&lt;&gt;"neplatná volba","",(CONCATENATE(D229," nemá zvolenu frakci")))</f>
        <v>Neplatný tým nemá zvolenu frakci</v>
      </c>
      <c r="U226" s="3"/>
      <c r="V226" s="22">
        <v>3</v>
      </c>
      <c r="W226" s="22">
        <v>1</v>
      </c>
      <c r="X226" s="22">
        <f>IF(V226=D223,1,0)</f>
        <v>0</v>
      </c>
      <c r="Y226" s="22">
        <f>IF(W226=D224,1,0)</f>
        <v>0</v>
      </c>
      <c r="Z226" s="22">
        <f t="shared" si="44"/>
        <v>0</v>
      </c>
      <c r="AB226" s="23"/>
      <c r="AC226" s="23"/>
    </row>
    <row r="227" spans="2:29" ht="15.75">
      <c r="B227" s="132"/>
      <c r="C227" s="142" t="str">
        <f>CONCATENATE("Hráči v týmu ",D223)</f>
        <v xml:space="preserve">Hráči v týmu </v>
      </c>
      <c r="D227" s="140" t="str">
        <f>IF(D223=1,'Hlavní seznam'!$C$4,(IF(D223=2,'Hlavní seznam'!$H$4,(IF(D223=3,'Hlavní seznam'!$M$4,(IF(D223&gt;3,"Neplatný tým",(IF(D223&lt;1,"Neplatný tým","")))))))))</f>
        <v>Neplatný tým</v>
      </c>
      <c r="E227" s="140"/>
      <c r="F227" s="27"/>
      <c r="G227" s="141" t="str">
        <f>IF(F227=1,'Hlavní seznam'!$L$20,(IF(F227=2,'Hlavní seznam'!$L$21,(IF(F227=3,'Hlavní seznam'!$L$22,(IF(F227=4,'Hlavní seznam'!$L$23,(IF(F227=5,'Hlavní seznam'!$L$24,(IF(F227=6,'Hlavní seznam'!$L$25,(IF(F227=7,'Hlavní seznam'!$L$26,(IF(F227=8,'Hlavní seznam'!$L$27,(IF(F227=9,'Hlavní seznam'!$L$28,("neplatná volba"))))))))))))))))))</f>
        <v>neplatná volba</v>
      </c>
      <c r="H227" s="141"/>
      <c r="I227" s="2"/>
      <c r="J227" s="143" t="str">
        <f>CONCATENATE("Hráči v týmu ",D224)</f>
        <v xml:space="preserve">Hráči v týmu </v>
      </c>
      <c r="K227" s="140" t="str">
        <f>IF(D224=1,'Hlavní seznam'!$C$4,(IF(D224=2,'Hlavní seznam'!$H$4,(IF(D224=3,'Hlavní seznam'!$M$4,(IF(D224&gt;3,"Neplatný tým",(IF(D224&lt;1,"Neplatný tým","")))))))))</f>
        <v>Neplatný tým</v>
      </c>
      <c r="L227" s="140"/>
      <c r="M227" s="27"/>
      <c r="N227" s="141" t="str">
        <f>IF(M227=1,'Hlavní seznam'!$L$20,(IF(M227=2,'Hlavní seznam'!$L$21,(IF(M227=3,'Hlavní seznam'!$L$22,(IF(M227=4,'Hlavní seznam'!$L$23,(IF(M227=5,'Hlavní seznam'!$L$24,(IF(M227=6,'Hlavní seznam'!$L$25,(IF(M227=7,'Hlavní seznam'!$L$26,(IF(M227=8,'Hlavní seznam'!$L$27,(IF(M227=9,'Hlavní seznam'!$L$28,("neplatná volba"))))))))))))))))))</f>
        <v>neplatná volba</v>
      </c>
      <c r="O227" s="141"/>
      <c r="P227" s="138" t="str">
        <f>IF((M223+M224)&lt;&gt;0,"Hra odehrána",(IF(U222=9,"Hra může začít","Hra nemůže ještě začít")))</f>
        <v>Hra nemůže ještě začít</v>
      </c>
      <c r="Q227" s="138"/>
      <c r="R227" s="139"/>
      <c r="T227" s="30" t="str">
        <f>IF(N227&lt;&gt;"neplatná volba","",(CONCATENATE(K227," nemá zvolenu frakci")))</f>
        <v>Neplatný tým nemá zvolenu frakci</v>
      </c>
      <c r="U227" s="3"/>
      <c r="V227" s="22">
        <v>3</v>
      </c>
      <c r="W227" s="22">
        <v>2</v>
      </c>
      <c r="X227" s="22">
        <f>IF(V227=D223,1,0)</f>
        <v>0</v>
      </c>
      <c r="Y227" s="22">
        <f>IF(W227=D224,1,0)</f>
        <v>0</v>
      </c>
      <c r="Z227" s="22">
        <f t="shared" si="44"/>
        <v>0</v>
      </c>
      <c r="AB227" s="23"/>
      <c r="AC227" s="23" t="s">
        <v>25</v>
      </c>
    </row>
    <row r="228" spans="2:29" ht="15.75">
      <c r="B228" s="132"/>
      <c r="C228" s="142"/>
      <c r="D228" s="140" t="str">
        <f>IF(D223=1,'Hlavní seznam'!$C$6,(IF(D223=2,'Hlavní seznam'!$H$6,(IF(D223=3,'Hlavní seznam'!$M$6,(IF(D223&gt;3,"Neplatný tým",(IF(D223&lt;1,"Neplatný tým","")))))))))</f>
        <v>Neplatný tým</v>
      </c>
      <c r="E228" s="140"/>
      <c r="F228" s="27"/>
      <c r="G228" s="141" t="str">
        <f>IF(F223="s",$G$7,(IF(F228=1,'Hlavní seznam'!$L$20,(IF(F228=2,'Hlavní seznam'!$L$21,(IF(F228=3,'Hlavní seznam'!$L$22,(IF(F228=4,'Hlavní seznam'!$L$23,(IF(F228=5,'Hlavní seznam'!$L$24,(IF(F228=6,'Hlavní seznam'!$L$25,(IF(F228=7,'Hlavní seznam'!$L$26,(IF(F228=8,'Hlavní seznam'!$L$27,(IF(F228=9,'Hlavní seznam'!$L$28,("neplatná volba"))))))))))))))))))))</f>
        <v>neplatná volba</v>
      </c>
      <c r="H228" s="141"/>
      <c r="I228" s="2"/>
      <c r="J228" s="143"/>
      <c r="K228" s="140" t="str">
        <f>IF(D224=1,'Hlavní seznam'!$C$6,(IF(D224=2,'Hlavní seznam'!$H$6,(IF(D224=3,'Hlavní seznam'!$M$6,(IF(D224&gt;3,"Neplatný tým",(IF(D224&lt;1,"Neplatný tým","")))))))))</f>
        <v>Neplatný tým</v>
      </c>
      <c r="L228" s="140"/>
      <c r="M228" s="27"/>
      <c r="N228" s="141" t="str">
        <f>IF(F224="s",N227,(IF(M228=1,'Hlavní seznam'!$L$20,(IF(M228=2,'Hlavní seznam'!$L$21,(IF(M228=3,'Hlavní seznam'!$L$22,(IF(M228=4,'Hlavní seznam'!$L$23,(IF(M228=5,'Hlavní seznam'!$L$24,(IF(M228=6,'Hlavní seznam'!$L$25,(IF(M228=7,'Hlavní seznam'!$L$26,(IF(M228=8,'Hlavní seznam'!$L$27,(IF(M228=9,'Hlavní seznam'!$L$28,("neplatná volba"))))))))))))))))))))</f>
        <v>neplatná volba</v>
      </c>
      <c r="O228" s="141"/>
      <c r="P228" s="138"/>
      <c r="Q228" s="138"/>
      <c r="R228" s="139"/>
      <c r="T228" s="30" t="str">
        <f>IF(N228&lt;&gt;"neplatná volba","",(CONCATENATE(K228," nemá zvolenu frakci")))</f>
        <v>Neplatný tým nemá zvolenu frakci</v>
      </c>
      <c r="U228" s="3"/>
      <c r="V228" s="24">
        <v>1</v>
      </c>
      <c r="W228" s="24">
        <v>2</v>
      </c>
      <c r="X228" s="20">
        <f>Z222</f>
        <v>0</v>
      </c>
      <c r="Y228" s="20">
        <f>Z224</f>
        <v>0</v>
      </c>
      <c r="Z228" s="25">
        <f>IF((X228+Y228)=2,1,0)</f>
        <v>0</v>
      </c>
      <c r="AA228" s="26">
        <f>IF(Z228=1,P223,0)</f>
        <v>0</v>
      </c>
      <c r="AB228" s="24">
        <v>1</v>
      </c>
      <c r="AC228" s="25">
        <f>IF(AB228=(IF(M223=1,D223,(IF(M224=1,D224,"")))),1,0)</f>
        <v>0</v>
      </c>
    </row>
    <row r="229" spans="2:29" ht="16.5" thickBot="1">
      <c r="B229" s="132"/>
      <c r="C229" s="142"/>
      <c r="D229" s="140" t="str">
        <f>IF(D223=1,'Hlavní seznam'!$C$8,(IF(D223=2,'Hlavní seznam'!$H$8,(IF(D223=3,'Hlavní seznam'!$M$8,(IF(D223&gt;3,"Neplatný tým",(IF(D223&lt;1,"Neplatný tým","")))))))))</f>
        <v>Neplatný tým</v>
      </c>
      <c r="E229" s="140"/>
      <c r="F229" s="29"/>
      <c r="G229" s="141" t="str">
        <f>IF(F223="s",$G$7,(IF(F229=1,'Hlavní seznam'!$L$20,(IF(F229=2,'Hlavní seznam'!$L$21,(IF(F229=3,'Hlavní seznam'!$L$22,(IF(F229=4,'Hlavní seznam'!$L$23,(IF(F229=5,'Hlavní seznam'!$L$24,(IF(F229=6,'Hlavní seznam'!$L$25,(IF(F229=7,'Hlavní seznam'!$L$26,(IF(F229=8,'Hlavní seznam'!$L$27,(IF(F229=9,'Hlavní seznam'!$L$28,("neplatná volba"))))))))))))))))))))</f>
        <v>neplatná volba</v>
      </c>
      <c r="H229" s="141"/>
      <c r="I229" s="2"/>
      <c r="J229" s="143"/>
      <c r="K229" s="140" t="str">
        <f>IF(D224=1,'Hlavní seznam'!$C$8,(IF(D224=2,'Hlavní seznam'!$H$8,(IF(D224=3,'Hlavní seznam'!$M$8,(IF(D224&gt;3,"Neplatný tým",(IF(D224&lt;1,"Neplatný tým","")))))))))</f>
        <v>Neplatný tým</v>
      </c>
      <c r="L229" s="140"/>
      <c r="M229" s="29"/>
      <c r="N229" s="141" t="str">
        <f>IF(F224="s",N228,(IF(M229=1,'Hlavní seznam'!$L$20,(IF(M229=2,'Hlavní seznam'!$L$21,(IF(M229=3,'Hlavní seznam'!$L$22,(IF(M229=4,'Hlavní seznam'!$L$23,(IF(M229=5,'Hlavní seznam'!$L$24,(IF(M229=6,'Hlavní seznam'!$L$25,(IF(M229=7,'Hlavní seznam'!$L$26,(IF(M229=8,'Hlavní seznam'!$L$27,(IF(M229=9,'Hlavní seznam'!$L$28,("neplatná volba"))))))))))))))))))))</f>
        <v>neplatná volba</v>
      </c>
      <c r="O229" s="141"/>
      <c r="P229" s="138"/>
      <c r="Q229" s="138"/>
      <c r="R229" s="139"/>
      <c r="T229" s="30" t="str">
        <f>IF(N229&lt;&gt;"neplatná volba","",(CONCATENATE(K229," nemá zvolenu frakci")))</f>
        <v>Neplatný tým nemá zvolenu frakci</v>
      </c>
      <c r="U229" s="3"/>
      <c r="V229" s="24">
        <v>1</v>
      </c>
      <c r="W229" s="24">
        <v>3</v>
      </c>
      <c r="X229" s="20">
        <f>Z223</f>
        <v>0</v>
      </c>
      <c r="Y229" s="20">
        <f>Z226</f>
        <v>0</v>
      </c>
      <c r="Z229" s="25">
        <f t="shared" ref="Z229:Z230" si="45">IF((X229+Y229)=2,1,0)</f>
        <v>0</v>
      </c>
      <c r="AA229" s="26">
        <f>IF(Z229=1,P223,0)</f>
        <v>0</v>
      </c>
      <c r="AB229" s="24">
        <v>2</v>
      </c>
      <c r="AC229" s="25">
        <f>IF(AB229=(IF(M223=1,D223,(IF(M224=1,D224,"")))),1,0)</f>
        <v>0</v>
      </c>
    </row>
    <row r="230" spans="2:29" ht="15.75" thickBot="1">
      <c r="B230" s="133"/>
      <c r="C230" s="134" t="str">
        <f>IF(U222=9,"",(CONCATENATE(T222," &amp; ",T223," &amp; ",T224," &amp; ",T225," &amp; ",T226," &amp; ",T227," &amp; ",T228," &amp; ",T229," &amp; ",T230)))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230" s="135"/>
      <c r="E230" s="135"/>
      <c r="F230" s="136"/>
      <c r="G230" s="135"/>
      <c r="H230" s="135"/>
      <c r="I230" s="135"/>
      <c r="J230" s="135"/>
      <c r="K230" s="135"/>
      <c r="L230" s="135"/>
      <c r="M230" s="136"/>
      <c r="N230" s="135"/>
      <c r="O230" s="135"/>
      <c r="P230" s="135"/>
      <c r="Q230" s="135"/>
      <c r="R230" s="137"/>
      <c r="T230" s="31" t="str">
        <f>IF(D227="neplatný tým","Zadán neplatný tým",(IF(K227="neplatný tým","Zadán neplatný tým","")))</f>
        <v>Zadán neplatný tým</v>
      </c>
      <c r="U230" s="3"/>
      <c r="V230" s="24">
        <v>2</v>
      </c>
      <c r="W230" s="24">
        <v>3</v>
      </c>
      <c r="X230" s="20">
        <f>Z225</f>
        <v>0</v>
      </c>
      <c r="Y230" s="20">
        <f>Z227</f>
        <v>0</v>
      </c>
      <c r="Z230" s="25">
        <f t="shared" si="45"/>
        <v>0</v>
      </c>
      <c r="AA230" s="26">
        <f>IF(Z230=1,P223,0)</f>
        <v>0</v>
      </c>
      <c r="AB230" s="24">
        <v>3</v>
      </c>
      <c r="AC230" s="25">
        <f>IF(AB230=(IF(M223=1,D223,(IF(M224=1,D224,"")))),1,0)</f>
        <v>0</v>
      </c>
    </row>
    <row r="231" spans="2:29" ht="15.75" thickBot="1"/>
    <row r="232" spans="2:29">
      <c r="B232" s="131" t="s">
        <v>63</v>
      </c>
      <c r="C232" s="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144"/>
      <c r="Q232" s="144"/>
      <c r="R232" s="8"/>
      <c r="T232" s="30" t="str">
        <f>IF(D233&lt;&gt;D234,(""),(CONCATENATE("Tým ",D233," hraje proti sobě")))</f>
        <v>Tým  hraje proti sobě</v>
      </c>
      <c r="U232" s="32">
        <f>COUNTBLANK(T232:T240)</f>
        <v>0</v>
      </c>
      <c r="V232" s="22">
        <v>1</v>
      </c>
      <c r="W232" s="22">
        <v>2</v>
      </c>
      <c r="X232" s="22">
        <f>IF(V232=D233,1,0)</f>
        <v>0</v>
      </c>
      <c r="Y232" s="22">
        <f>IF(W232=D234,1,0)</f>
        <v>0</v>
      </c>
      <c r="Z232" s="22">
        <f>X232+Y232</f>
        <v>0</v>
      </c>
      <c r="AB232" s="23"/>
      <c r="AC232" s="23"/>
    </row>
    <row r="233" spans="2:29" ht="15.75">
      <c r="B233" s="132"/>
      <c r="C233" s="145" t="s">
        <v>13</v>
      </c>
      <c r="D233" s="27"/>
      <c r="E233" s="146" t="s">
        <v>15</v>
      </c>
      <c r="F233" s="27"/>
      <c r="G233" s="146" t="s">
        <v>17</v>
      </c>
      <c r="H233" s="147"/>
      <c r="I233" s="146" t="str">
        <f>IF(H233=1,'Hlavní seznam'!$G$20,(IF(H233=2,'Hlavní seznam'!$G$21,(IF(H233=3,'Hlavní seznam'!$G$22,(IF(H233=4,'Hlavní seznam'!$G$23,(IF(H233=5,'Hlavní seznam'!$G$24,(IF(H233=6,'Hlavní seznam'!$G$25,("Neplatná volba"))))))))))))</f>
        <v>Neplatná volba</v>
      </c>
      <c r="J233" s="146"/>
      <c r="K233" s="146"/>
      <c r="L233" s="146" t="s">
        <v>14</v>
      </c>
      <c r="M233" s="27">
        <v>0</v>
      </c>
      <c r="N233" s="2" t="s">
        <v>18</v>
      </c>
      <c r="O233" s="28"/>
      <c r="P233" s="148" t="str">
        <f>IF(O233&lt;&gt;"",(IF(O234&lt;&gt;"",(O234-O233),("00:00:00"))),("00:00:00"))</f>
        <v>00:00:00</v>
      </c>
      <c r="Q233" s="149"/>
      <c r="R233" s="9"/>
      <c r="T233" s="30" t="str">
        <f>IF(I233&lt;&gt;"neplatná volba","",("Chybně zvolená mapa"))</f>
        <v>Chybně zvolená mapa</v>
      </c>
      <c r="U233" s="3"/>
      <c r="V233" s="22">
        <v>1</v>
      </c>
      <c r="W233" s="22">
        <v>3</v>
      </c>
      <c r="X233" s="22">
        <f>IF(V233=D233,1,0)</f>
        <v>0</v>
      </c>
      <c r="Y233" s="22">
        <f>IF(W233=D234,1,0)</f>
        <v>0</v>
      </c>
      <c r="Z233" s="22">
        <f t="shared" ref="Z233:Z237" si="46">X233+Y233</f>
        <v>0</v>
      </c>
      <c r="AB233" s="23"/>
      <c r="AC233" s="23"/>
    </row>
    <row r="234" spans="2:29" ht="15.75">
      <c r="B234" s="132"/>
      <c r="C234" s="145"/>
      <c r="D234" s="27"/>
      <c r="E234" s="146"/>
      <c r="F234" s="27"/>
      <c r="G234" s="146"/>
      <c r="H234" s="147"/>
      <c r="I234" s="146"/>
      <c r="J234" s="146"/>
      <c r="K234" s="146"/>
      <c r="L234" s="146"/>
      <c r="M234" s="27">
        <v>0</v>
      </c>
      <c r="N234" s="2" t="s">
        <v>19</v>
      </c>
      <c r="O234" s="28"/>
      <c r="P234" s="149"/>
      <c r="Q234" s="149"/>
      <c r="R234" s="9"/>
      <c r="T234" s="30" t="str">
        <f>IF(G237&lt;&gt;"neplatná volba","",(CONCATENATE(D237," nemá zvolenu frakci")))</f>
        <v>Neplatný tým nemá zvolenu frakci</v>
      </c>
      <c r="U234" s="3"/>
      <c r="V234" s="22">
        <v>2</v>
      </c>
      <c r="W234" s="22">
        <v>1</v>
      </c>
      <c r="X234" s="22">
        <f>IF(V234=D233,1,0)</f>
        <v>0</v>
      </c>
      <c r="Y234" s="22">
        <f>IF(W234=D234,1,0)</f>
        <v>0</v>
      </c>
      <c r="Z234" s="22">
        <f t="shared" si="46"/>
        <v>0</v>
      </c>
      <c r="AB234" s="23"/>
      <c r="AC234" s="23"/>
    </row>
    <row r="235" spans="2:29">
      <c r="B235" s="132"/>
      <c r="C235" s="4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9"/>
      <c r="T235" s="30" t="str">
        <f>IF(G238&lt;&gt;"neplatná volba","",(CONCATENATE(D238," nemá zvolenu frakci")))</f>
        <v>Neplatný tým nemá zvolenu frakci</v>
      </c>
      <c r="U235" s="3"/>
      <c r="V235" s="22">
        <v>2</v>
      </c>
      <c r="W235" s="22">
        <v>3</v>
      </c>
      <c r="X235" s="22">
        <f>IF(V235=D233,1,0)</f>
        <v>0</v>
      </c>
      <c r="Y235" s="22">
        <f>IF(W235=D234,1,0)</f>
        <v>0</v>
      </c>
      <c r="Z235" s="22">
        <f t="shared" si="46"/>
        <v>0</v>
      </c>
      <c r="AB235" s="23"/>
      <c r="AC235" s="23"/>
    </row>
    <row r="236" spans="2:29">
      <c r="B236" s="132"/>
      <c r="C236" s="4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9"/>
      <c r="T236" s="30" t="str">
        <f>IF(G239&lt;&gt;"neplatná volba","",(CONCATENATE(D239," nemá zvolenu frakci")))</f>
        <v>Neplatný tým nemá zvolenu frakci</v>
      </c>
      <c r="U236" s="3"/>
      <c r="V236" s="22">
        <v>3</v>
      </c>
      <c r="W236" s="22">
        <v>1</v>
      </c>
      <c r="X236" s="22">
        <f>IF(V236=D233,1,0)</f>
        <v>0</v>
      </c>
      <c r="Y236" s="22">
        <f>IF(W236=D234,1,0)</f>
        <v>0</v>
      </c>
      <c r="Z236" s="22">
        <f t="shared" si="46"/>
        <v>0</v>
      </c>
      <c r="AB236" s="23"/>
      <c r="AC236" s="23"/>
    </row>
    <row r="237" spans="2:29" ht="15.75">
      <c r="B237" s="132"/>
      <c r="C237" s="142" t="str">
        <f>CONCATENATE("Hráči v týmu ",D233)</f>
        <v xml:space="preserve">Hráči v týmu </v>
      </c>
      <c r="D237" s="140" t="str">
        <f>IF(D233=1,'Hlavní seznam'!$C$4,(IF(D233=2,'Hlavní seznam'!$H$4,(IF(D233=3,'Hlavní seznam'!$M$4,(IF(D233&gt;3,"Neplatný tým",(IF(D233&lt;1,"Neplatný tým","")))))))))</f>
        <v>Neplatný tým</v>
      </c>
      <c r="E237" s="140"/>
      <c r="F237" s="27"/>
      <c r="G237" s="141" t="str">
        <f>IF(F237=1,'Hlavní seznam'!$L$20,(IF(F237=2,'Hlavní seznam'!$L$21,(IF(F237=3,'Hlavní seznam'!$L$22,(IF(F237=4,'Hlavní seznam'!$L$23,(IF(F237=5,'Hlavní seznam'!$L$24,(IF(F237=6,'Hlavní seznam'!$L$25,(IF(F237=7,'Hlavní seznam'!$L$26,(IF(F237=8,'Hlavní seznam'!$L$27,(IF(F237=9,'Hlavní seznam'!$L$28,("neplatná volba"))))))))))))))))))</f>
        <v>neplatná volba</v>
      </c>
      <c r="H237" s="141"/>
      <c r="I237" s="2"/>
      <c r="J237" s="143" t="str">
        <f>CONCATENATE("Hráči v týmu ",D234)</f>
        <v xml:space="preserve">Hráči v týmu </v>
      </c>
      <c r="K237" s="140" t="str">
        <f>IF(D234=1,'Hlavní seznam'!$C$4,(IF(D234=2,'Hlavní seznam'!$H$4,(IF(D234=3,'Hlavní seznam'!$M$4,(IF(D234&gt;3,"Neplatný tým",(IF(D234&lt;1,"Neplatný tým","")))))))))</f>
        <v>Neplatný tým</v>
      </c>
      <c r="L237" s="140"/>
      <c r="M237" s="27"/>
      <c r="N237" s="141" t="str">
        <f>IF(M237=1,'Hlavní seznam'!$L$20,(IF(M237=2,'Hlavní seznam'!$L$21,(IF(M237=3,'Hlavní seznam'!$L$22,(IF(M237=4,'Hlavní seznam'!$L$23,(IF(M237=5,'Hlavní seznam'!$L$24,(IF(M237=6,'Hlavní seznam'!$L$25,(IF(M237=7,'Hlavní seznam'!$L$26,(IF(M237=8,'Hlavní seznam'!$L$27,(IF(M237=9,'Hlavní seznam'!$L$28,("neplatná volba"))))))))))))))))))</f>
        <v>neplatná volba</v>
      </c>
      <c r="O237" s="141"/>
      <c r="P237" s="138" t="str">
        <f>IF((M233+M234)&lt;&gt;0,"Hra odehrána",(IF(U232=9,"Hra může začít","Hra nemůže ještě začít")))</f>
        <v>Hra nemůže ještě začít</v>
      </c>
      <c r="Q237" s="138"/>
      <c r="R237" s="139"/>
      <c r="T237" s="30" t="str">
        <f>IF(N237&lt;&gt;"neplatná volba","",(CONCATENATE(K237," nemá zvolenu frakci")))</f>
        <v>Neplatný tým nemá zvolenu frakci</v>
      </c>
      <c r="U237" s="3"/>
      <c r="V237" s="22">
        <v>3</v>
      </c>
      <c r="W237" s="22">
        <v>2</v>
      </c>
      <c r="X237" s="22">
        <f>IF(V237=D233,1,0)</f>
        <v>0</v>
      </c>
      <c r="Y237" s="22">
        <f>IF(W237=D234,1,0)</f>
        <v>0</v>
      </c>
      <c r="Z237" s="22">
        <f t="shared" si="46"/>
        <v>0</v>
      </c>
      <c r="AB237" s="23"/>
      <c r="AC237" s="23" t="s">
        <v>25</v>
      </c>
    </row>
    <row r="238" spans="2:29" ht="15.75">
      <c r="B238" s="132"/>
      <c r="C238" s="142"/>
      <c r="D238" s="140" t="str">
        <f>IF(D233=1,'Hlavní seznam'!$C$6,(IF(D233=2,'Hlavní seznam'!$H$6,(IF(D233=3,'Hlavní seznam'!$M$6,(IF(D233&gt;3,"Neplatný tým",(IF(D233&lt;1,"Neplatný tým","")))))))))</f>
        <v>Neplatný tým</v>
      </c>
      <c r="E238" s="140"/>
      <c r="F238" s="27"/>
      <c r="G238" s="141" t="str">
        <f>IF(F233="s",$G$7,(IF(F238=1,'Hlavní seznam'!$L$20,(IF(F238=2,'Hlavní seznam'!$L$21,(IF(F238=3,'Hlavní seznam'!$L$22,(IF(F238=4,'Hlavní seznam'!$L$23,(IF(F238=5,'Hlavní seznam'!$L$24,(IF(F238=6,'Hlavní seznam'!$L$25,(IF(F238=7,'Hlavní seznam'!$L$26,(IF(F238=8,'Hlavní seznam'!$L$27,(IF(F238=9,'Hlavní seznam'!$L$28,("neplatná volba"))))))))))))))))))))</f>
        <v>neplatná volba</v>
      </c>
      <c r="H238" s="141"/>
      <c r="I238" s="2"/>
      <c r="J238" s="143"/>
      <c r="K238" s="140" t="str">
        <f>IF(D234=1,'Hlavní seznam'!$C$6,(IF(D234=2,'Hlavní seznam'!$H$6,(IF(D234=3,'Hlavní seznam'!$M$6,(IF(D234&gt;3,"Neplatný tým",(IF(D234&lt;1,"Neplatný tým","")))))))))</f>
        <v>Neplatný tým</v>
      </c>
      <c r="L238" s="140"/>
      <c r="M238" s="27"/>
      <c r="N238" s="141" t="str">
        <f>IF(F234="s",N237,(IF(M238=1,'Hlavní seznam'!$L$20,(IF(M238=2,'Hlavní seznam'!$L$21,(IF(M238=3,'Hlavní seznam'!$L$22,(IF(M238=4,'Hlavní seznam'!$L$23,(IF(M238=5,'Hlavní seznam'!$L$24,(IF(M238=6,'Hlavní seznam'!$L$25,(IF(M238=7,'Hlavní seznam'!$L$26,(IF(M238=8,'Hlavní seznam'!$L$27,(IF(M238=9,'Hlavní seznam'!$L$28,("neplatná volba"))))))))))))))))))))</f>
        <v>neplatná volba</v>
      </c>
      <c r="O238" s="141"/>
      <c r="P238" s="138"/>
      <c r="Q238" s="138"/>
      <c r="R238" s="139"/>
      <c r="T238" s="30" t="str">
        <f>IF(N238&lt;&gt;"neplatná volba","",(CONCATENATE(K238," nemá zvolenu frakci")))</f>
        <v>Neplatný tým nemá zvolenu frakci</v>
      </c>
      <c r="U238" s="3"/>
      <c r="V238" s="24">
        <v>1</v>
      </c>
      <c r="W238" s="24">
        <v>2</v>
      </c>
      <c r="X238" s="20">
        <f>Z232</f>
        <v>0</v>
      </c>
      <c r="Y238" s="20">
        <f>Z234</f>
        <v>0</v>
      </c>
      <c r="Z238" s="25">
        <f>IF((X238+Y238)=2,1,0)</f>
        <v>0</v>
      </c>
      <c r="AA238" s="26">
        <f>IF(Z238=1,P233,0)</f>
        <v>0</v>
      </c>
      <c r="AB238" s="24">
        <v>1</v>
      </c>
      <c r="AC238" s="25">
        <f>IF(AB238=(IF(M233=1,D233,(IF(M234=1,D234,"")))),1,0)</f>
        <v>0</v>
      </c>
    </row>
    <row r="239" spans="2:29" ht="16.5" thickBot="1">
      <c r="B239" s="132"/>
      <c r="C239" s="142"/>
      <c r="D239" s="140" t="str">
        <f>IF(D233=1,'Hlavní seznam'!$C$8,(IF(D233=2,'Hlavní seznam'!$H$8,(IF(D233=3,'Hlavní seznam'!$M$8,(IF(D233&gt;3,"Neplatný tým",(IF(D233&lt;1,"Neplatný tým","")))))))))</f>
        <v>Neplatný tým</v>
      </c>
      <c r="E239" s="140"/>
      <c r="F239" s="29"/>
      <c r="G239" s="141" t="str">
        <f>IF(F233="s",$G$7,(IF(F239=1,'Hlavní seznam'!$L$20,(IF(F239=2,'Hlavní seznam'!$L$21,(IF(F239=3,'Hlavní seznam'!$L$22,(IF(F239=4,'Hlavní seznam'!$L$23,(IF(F239=5,'Hlavní seznam'!$L$24,(IF(F239=6,'Hlavní seznam'!$L$25,(IF(F239=7,'Hlavní seznam'!$L$26,(IF(F239=8,'Hlavní seznam'!$L$27,(IF(F239=9,'Hlavní seznam'!$L$28,("neplatná volba"))))))))))))))))))))</f>
        <v>neplatná volba</v>
      </c>
      <c r="H239" s="141"/>
      <c r="I239" s="2"/>
      <c r="J239" s="143"/>
      <c r="K239" s="140" t="str">
        <f>IF(D234=1,'Hlavní seznam'!$C$8,(IF(D234=2,'Hlavní seznam'!$H$8,(IF(D234=3,'Hlavní seznam'!$M$8,(IF(D234&gt;3,"Neplatný tým",(IF(D234&lt;1,"Neplatný tým","")))))))))</f>
        <v>Neplatný tým</v>
      </c>
      <c r="L239" s="140"/>
      <c r="M239" s="29"/>
      <c r="N239" s="141" t="str">
        <f>IF(F234="s",N238,(IF(M239=1,'Hlavní seznam'!$L$20,(IF(M239=2,'Hlavní seznam'!$L$21,(IF(M239=3,'Hlavní seznam'!$L$22,(IF(M239=4,'Hlavní seznam'!$L$23,(IF(M239=5,'Hlavní seznam'!$L$24,(IF(M239=6,'Hlavní seznam'!$L$25,(IF(M239=7,'Hlavní seznam'!$L$26,(IF(M239=8,'Hlavní seznam'!$L$27,(IF(M239=9,'Hlavní seznam'!$L$28,("neplatná volba"))))))))))))))))))))</f>
        <v>neplatná volba</v>
      </c>
      <c r="O239" s="141"/>
      <c r="P239" s="138"/>
      <c r="Q239" s="138"/>
      <c r="R239" s="139"/>
      <c r="T239" s="30" t="str">
        <f>IF(N239&lt;&gt;"neplatná volba","",(CONCATENATE(K239," nemá zvolenu frakci")))</f>
        <v>Neplatný tým nemá zvolenu frakci</v>
      </c>
      <c r="U239" s="3"/>
      <c r="V239" s="24">
        <v>1</v>
      </c>
      <c r="W239" s="24">
        <v>3</v>
      </c>
      <c r="X239" s="20">
        <f>Z233</f>
        <v>0</v>
      </c>
      <c r="Y239" s="20">
        <f>Z236</f>
        <v>0</v>
      </c>
      <c r="Z239" s="25">
        <f t="shared" ref="Z239:Z240" si="47">IF((X239+Y239)=2,1,0)</f>
        <v>0</v>
      </c>
      <c r="AA239" s="26">
        <f>IF(Z239=1,P233,0)</f>
        <v>0</v>
      </c>
      <c r="AB239" s="24">
        <v>2</v>
      </c>
      <c r="AC239" s="25">
        <f>IF(AB239=(IF(M233=1,D233,(IF(M234=1,D234,"")))),1,0)</f>
        <v>0</v>
      </c>
    </row>
    <row r="240" spans="2:29" ht="15.75" thickBot="1">
      <c r="B240" s="133"/>
      <c r="C240" s="134" t="str">
        <f>IF(U232=9,"",(CONCATENATE(T232," &amp; ",T233," &amp; ",T234," &amp; ",T235," &amp; ",T236," &amp; ",T237," &amp; ",T238," &amp; ",T239," &amp; ",T240)))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240" s="135"/>
      <c r="E240" s="135"/>
      <c r="F240" s="136"/>
      <c r="G240" s="135"/>
      <c r="H240" s="135"/>
      <c r="I240" s="135"/>
      <c r="J240" s="135"/>
      <c r="K240" s="135"/>
      <c r="L240" s="135"/>
      <c r="M240" s="136"/>
      <c r="N240" s="135"/>
      <c r="O240" s="135"/>
      <c r="P240" s="135"/>
      <c r="Q240" s="135"/>
      <c r="R240" s="137"/>
      <c r="T240" s="31" t="str">
        <f>IF(D237="neplatný tým","Zadán neplatný tým",(IF(K237="neplatný tým","Zadán neplatný tým","")))</f>
        <v>Zadán neplatný tým</v>
      </c>
      <c r="U240" s="3"/>
      <c r="V240" s="24">
        <v>2</v>
      </c>
      <c r="W240" s="24">
        <v>3</v>
      </c>
      <c r="X240" s="20">
        <f>Z235</f>
        <v>0</v>
      </c>
      <c r="Y240" s="20">
        <f>Z237</f>
        <v>0</v>
      </c>
      <c r="Z240" s="25">
        <f t="shared" si="47"/>
        <v>0</v>
      </c>
      <c r="AA240" s="26">
        <f>IF(Z240=1,P233,0)</f>
        <v>0</v>
      </c>
      <c r="AB240" s="24">
        <v>3</v>
      </c>
      <c r="AC240" s="25">
        <f>IF(AB240=(IF(M233=1,D233,(IF(M234=1,D234,"")))),1,0)</f>
        <v>0</v>
      </c>
    </row>
    <row r="241" spans="2:29" ht="15.75" thickBot="1"/>
    <row r="242" spans="2:29">
      <c r="B242" s="131" t="s">
        <v>64</v>
      </c>
      <c r="C242" s="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144"/>
      <c r="Q242" s="144"/>
      <c r="R242" s="8"/>
      <c r="T242" s="30" t="str">
        <f>IF(D243&lt;&gt;D244,(""),(CONCATENATE("Tým ",D243," hraje proti sobě")))</f>
        <v>Tým  hraje proti sobě</v>
      </c>
      <c r="U242" s="32">
        <f>COUNTBLANK(T242:T250)</f>
        <v>0</v>
      </c>
      <c r="V242" s="22">
        <v>1</v>
      </c>
      <c r="W242" s="22">
        <v>2</v>
      </c>
      <c r="X242" s="22">
        <f>IF(V242=D243,1,0)</f>
        <v>0</v>
      </c>
      <c r="Y242" s="22">
        <f>IF(W242=D244,1,0)</f>
        <v>0</v>
      </c>
      <c r="Z242" s="22">
        <f>X242+Y242</f>
        <v>0</v>
      </c>
      <c r="AB242" s="23"/>
      <c r="AC242" s="23"/>
    </row>
    <row r="243" spans="2:29" ht="15.75">
      <c r="B243" s="132"/>
      <c r="C243" s="145" t="s">
        <v>13</v>
      </c>
      <c r="D243" s="27"/>
      <c r="E243" s="146" t="s">
        <v>15</v>
      </c>
      <c r="F243" s="27"/>
      <c r="G243" s="146" t="s">
        <v>17</v>
      </c>
      <c r="H243" s="147"/>
      <c r="I243" s="146" t="str">
        <f>IF(H243=1,'Hlavní seznam'!$G$20,(IF(H243=2,'Hlavní seznam'!$G$21,(IF(H243=3,'Hlavní seznam'!$G$22,(IF(H243=4,'Hlavní seznam'!$G$23,(IF(H243=5,'Hlavní seznam'!$G$24,(IF(H243=6,'Hlavní seznam'!$G$25,("Neplatná volba"))))))))))))</f>
        <v>Neplatná volba</v>
      </c>
      <c r="J243" s="146"/>
      <c r="K243" s="146"/>
      <c r="L243" s="146" t="s">
        <v>14</v>
      </c>
      <c r="M243" s="27">
        <v>0</v>
      </c>
      <c r="N243" s="2" t="s">
        <v>18</v>
      </c>
      <c r="O243" s="28"/>
      <c r="P243" s="148" t="str">
        <f>IF(O243&lt;&gt;"",(IF(O244&lt;&gt;"",(O244-O243),("00:00:00"))),("00:00:00"))</f>
        <v>00:00:00</v>
      </c>
      <c r="Q243" s="149"/>
      <c r="R243" s="9"/>
      <c r="T243" s="30" t="str">
        <f>IF(I243&lt;&gt;"neplatná volba","",("Chybně zvolená mapa"))</f>
        <v>Chybně zvolená mapa</v>
      </c>
      <c r="U243" s="3"/>
      <c r="V243" s="22">
        <v>1</v>
      </c>
      <c r="W243" s="22">
        <v>3</v>
      </c>
      <c r="X243" s="22">
        <f>IF(V243=D243,1,0)</f>
        <v>0</v>
      </c>
      <c r="Y243" s="22">
        <f>IF(W243=D244,1,0)</f>
        <v>0</v>
      </c>
      <c r="Z243" s="22">
        <f t="shared" ref="Z243:Z247" si="48">X243+Y243</f>
        <v>0</v>
      </c>
      <c r="AB243" s="23"/>
      <c r="AC243" s="23"/>
    </row>
    <row r="244" spans="2:29" ht="15.75">
      <c r="B244" s="132"/>
      <c r="C244" s="145"/>
      <c r="D244" s="27"/>
      <c r="E244" s="146"/>
      <c r="F244" s="27"/>
      <c r="G244" s="146"/>
      <c r="H244" s="147"/>
      <c r="I244" s="146"/>
      <c r="J244" s="146"/>
      <c r="K244" s="146"/>
      <c r="L244" s="146"/>
      <c r="M244" s="27">
        <v>0</v>
      </c>
      <c r="N244" s="2" t="s">
        <v>19</v>
      </c>
      <c r="O244" s="28"/>
      <c r="P244" s="149"/>
      <c r="Q244" s="149"/>
      <c r="R244" s="9"/>
      <c r="T244" s="30" t="str">
        <f>IF(G247&lt;&gt;"neplatná volba","",(CONCATENATE(D247," nemá zvolenu frakci")))</f>
        <v>Neplatný tým nemá zvolenu frakci</v>
      </c>
      <c r="U244" s="3"/>
      <c r="V244" s="22">
        <v>2</v>
      </c>
      <c r="W244" s="22">
        <v>1</v>
      </c>
      <c r="X244" s="22">
        <f>IF(V244=D243,1,0)</f>
        <v>0</v>
      </c>
      <c r="Y244" s="22">
        <f>IF(W244=D244,1,0)</f>
        <v>0</v>
      </c>
      <c r="Z244" s="22">
        <f t="shared" si="48"/>
        <v>0</v>
      </c>
      <c r="AB244" s="23"/>
      <c r="AC244" s="23"/>
    </row>
    <row r="245" spans="2:29">
      <c r="B245" s="132"/>
      <c r="C245" s="4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9"/>
      <c r="T245" s="30" t="str">
        <f>IF(G248&lt;&gt;"neplatná volba","",(CONCATENATE(D248," nemá zvolenu frakci")))</f>
        <v>Neplatný tým nemá zvolenu frakci</v>
      </c>
      <c r="U245" s="3"/>
      <c r="V245" s="22">
        <v>2</v>
      </c>
      <c r="W245" s="22">
        <v>3</v>
      </c>
      <c r="X245" s="22">
        <f>IF(V245=D243,1,0)</f>
        <v>0</v>
      </c>
      <c r="Y245" s="22">
        <f>IF(W245=D244,1,0)</f>
        <v>0</v>
      </c>
      <c r="Z245" s="22">
        <f t="shared" si="48"/>
        <v>0</v>
      </c>
      <c r="AB245" s="23"/>
      <c r="AC245" s="23"/>
    </row>
    <row r="246" spans="2:29">
      <c r="B246" s="132"/>
      <c r="C246" s="4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9"/>
      <c r="T246" s="30" t="str">
        <f>IF(G249&lt;&gt;"neplatná volba","",(CONCATENATE(D249," nemá zvolenu frakci")))</f>
        <v>Neplatný tým nemá zvolenu frakci</v>
      </c>
      <c r="U246" s="3"/>
      <c r="V246" s="22">
        <v>3</v>
      </c>
      <c r="W246" s="22">
        <v>1</v>
      </c>
      <c r="X246" s="22">
        <f>IF(V246=D243,1,0)</f>
        <v>0</v>
      </c>
      <c r="Y246" s="22">
        <f>IF(W246=D244,1,0)</f>
        <v>0</v>
      </c>
      <c r="Z246" s="22">
        <f t="shared" si="48"/>
        <v>0</v>
      </c>
      <c r="AB246" s="23"/>
      <c r="AC246" s="23"/>
    </row>
    <row r="247" spans="2:29" ht="15.75">
      <c r="B247" s="132"/>
      <c r="C247" s="142" t="str">
        <f>CONCATENATE("Hráči v týmu ",D243)</f>
        <v xml:space="preserve">Hráči v týmu </v>
      </c>
      <c r="D247" s="140" t="str">
        <f>IF(D243=1,'Hlavní seznam'!$C$4,(IF(D243=2,'Hlavní seznam'!$H$4,(IF(D243=3,'Hlavní seznam'!$M$4,(IF(D243&gt;3,"Neplatný tým",(IF(D243&lt;1,"Neplatný tým","")))))))))</f>
        <v>Neplatný tým</v>
      </c>
      <c r="E247" s="140"/>
      <c r="F247" s="27"/>
      <c r="G247" s="141" t="str">
        <f>IF(F247=1,'Hlavní seznam'!$L$20,(IF(F247=2,'Hlavní seznam'!$L$21,(IF(F247=3,'Hlavní seznam'!$L$22,(IF(F247=4,'Hlavní seznam'!$L$23,(IF(F247=5,'Hlavní seznam'!$L$24,(IF(F247=6,'Hlavní seznam'!$L$25,(IF(F247=7,'Hlavní seznam'!$L$26,(IF(F247=8,'Hlavní seznam'!$L$27,(IF(F247=9,'Hlavní seznam'!$L$28,("neplatná volba"))))))))))))))))))</f>
        <v>neplatná volba</v>
      </c>
      <c r="H247" s="141"/>
      <c r="I247" s="2"/>
      <c r="J247" s="143" t="str">
        <f>CONCATENATE("Hráči v týmu ",D244)</f>
        <v xml:space="preserve">Hráči v týmu </v>
      </c>
      <c r="K247" s="140" t="str">
        <f>IF(D244=1,'Hlavní seznam'!$C$4,(IF(D244=2,'Hlavní seznam'!$H$4,(IF(D244=3,'Hlavní seznam'!$M$4,(IF(D244&gt;3,"Neplatný tým",(IF(D244&lt;1,"Neplatný tým","")))))))))</f>
        <v>Neplatný tým</v>
      </c>
      <c r="L247" s="140"/>
      <c r="M247" s="27"/>
      <c r="N247" s="141" t="str">
        <f>IF(M247=1,'Hlavní seznam'!$L$20,(IF(M247=2,'Hlavní seznam'!$L$21,(IF(M247=3,'Hlavní seznam'!$L$22,(IF(M247=4,'Hlavní seznam'!$L$23,(IF(M247=5,'Hlavní seznam'!$L$24,(IF(M247=6,'Hlavní seznam'!$L$25,(IF(M247=7,'Hlavní seznam'!$L$26,(IF(M247=8,'Hlavní seznam'!$L$27,(IF(M247=9,'Hlavní seznam'!$L$28,("neplatná volba"))))))))))))))))))</f>
        <v>neplatná volba</v>
      </c>
      <c r="O247" s="141"/>
      <c r="P247" s="138" t="str">
        <f>IF((M243+M244)&lt;&gt;0,"Hra odehrána",(IF(U242=9,"Hra může začít","Hra nemůže ještě začít")))</f>
        <v>Hra nemůže ještě začít</v>
      </c>
      <c r="Q247" s="138"/>
      <c r="R247" s="139"/>
      <c r="T247" s="30" t="str">
        <f>IF(N247&lt;&gt;"neplatná volba","",(CONCATENATE(K247," nemá zvolenu frakci")))</f>
        <v>Neplatný tým nemá zvolenu frakci</v>
      </c>
      <c r="U247" s="3"/>
      <c r="V247" s="22">
        <v>3</v>
      </c>
      <c r="W247" s="22">
        <v>2</v>
      </c>
      <c r="X247" s="22">
        <f>IF(V247=D243,1,0)</f>
        <v>0</v>
      </c>
      <c r="Y247" s="22">
        <f>IF(W247=D244,1,0)</f>
        <v>0</v>
      </c>
      <c r="Z247" s="22">
        <f t="shared" si="48"/>
        <v>0</v>
      </c>
      <c r="AB247" s="23"/>
      <c r="AC247" s="23" t="s">
        <v>25</v>
      </c>
    </row>
    <row r="248" spans="2:29" ht="15.75">
      <c r="B248" s="132"/>
      <c r="C248" s="142"/>
      <c r="D248" s="140" t="str">
        <f>IF(D243=1,'Hlavní seznam'!$C$6,(IF(D243=2,'Hlavní seznam'!$H$6,(IF(D243=3,'Hlavní seznam'!$M$6,(IF(D243&gt;3,"Neplatný tým",(IF(D243&lt;1,"Neplatný tým","")))))))))</f>
        <v>Neplatný tým</v>
      </c>
      <c r="E248" s="140"/>
      <c r="F248" s="27"/>
      <c r="G248" s="141" t="str">
        <f>IF(F243="s",$G$7,(IF(F248=1,'Hlavní seznam'!$L$20,(IF(F248=2,'Hlavní seznam'!$L$21,(IF(F248=3,'Hlavní seznam'!$L$22,(IF(F248=4,'Hlavní seznam'!$L$23,(IF(F248=5,'Hlavní seznam'!$L$24,(IF(F248=6,'Hlavní seznam'!$L$25,(IF(F248=7,'Hlavní seznam'!$L$26,(IF(F248=8,'Hlavní seznam'!$L$27,(IF(F248=9,'Hlavní seznam'!$L$28,("neplatná volba"))))))))))))))))))))</f>
        <v>neplatná volba</v>
      </c>
      <c r="H248" s="141"/>
      <c r="I248" s="2"/>
      <c r="J248" s="143"/>
      <c r="K248" s="140" t="str">
        <f>IF(D244=1,'Hlavní seznam'!$C$6,(IF(D244=2,'Hlavní seznam'!$H$6,(IF(D244=3,'Hlavní seznam'!$M$6,(IF(D244&gt;3,"Neplatný tým",(IF(D244&lt;1,"Neplatný tým","")))))))))</f>
        <v>Neplatný tým</v>
      </c>
      <c r="L248" s="140"/>
      <c r="M248" s="27"/>
      <c r="N248" s="141" t="str">
        <f>IF(F244="s",N247,(IF(M248=1,'Hlavní seznam'!$L$20,(IF(M248=2,'Hlavní seznam'!$L$21,(IF(M248=3,'Hlavní seznam'!$L$22,(IF(M248=4,'Hlavní seznam'!$L$23,(IF(M248=5,'Hlavní seznam'!$L$24,(IF(M248=6,'Hlavní seznam'!$L$25,(IF(M248=7,'Hlavní seznam'!$L$26,(IF(M248=8,'Hlavní seznam'!$L$27,(IF(M248=9,'Hlavní seznam'!$L$28,("neplatná volba"))))))))))))))))))))</f>
        <v>neplatná volba</v>
      </c>
      <c r="O248" s="141"/>
      <c r="P248" s="138"/>
      <c r="Q248" s="138"/>
      <c r="R248" s="139"/>
      <c r="T248" s="30" t="str">
        <f>IF(N248&lt;&gt;"neplatná volba","",(CONCATENATE(K248," nemá zvolenu frakci")))</f>
        <v>Neplatný tým nemá zvolenu frakci</v>
      </c>
      <c r="U248" s="3"/>
      <c r="V248" s="24">
        <v>1</v>
      </c>
      <c r="W248" s="24">
        <v>2</v>
      </c>
      <c r="X248" s="20">
        <f>Z242</f>
        <v>0</v>
      </c>
      <c r="Y248" s="20">
        <f>Z244</f>
        <v>0</v>
      </c>
      <c r="Z248" s="25">
        <f>IF((X248+Y248)=2,1,0)</f>
        <v>0</v>
      </c>
      <c r="AA248" s="26">
        <f>IF(Z248=1,P243,0)</f>
        <v>0</v>
      </c>
      <c r="AB248" s="24">
        <v>1</v>
      </c>
      <c r="AC248" s="25">
        <f>IF(AB248=(IF(M243=1,D243,(IF(M244=1,D244,"")))),1,0)</f>
        <v>0</v>
      </c>
    </row>
    <row r="249" spans="2:29" ht="16.5" thickBot="1">
      <c r="B249" s="132"/>
      <c r="C249" s="142"/>
      <c r="D249" s="140" t="str">
        <f>IF(D243=1,'Hlavní seznam'!$C$8,(IF(D243=2,'Hlavní seznam'!$H$8,(IF(D243=3,'Hlavní seznam'!$M$8,(IF(D243&gt;3,"Neplatný tým",(IF(D243&lt;1,"Neplatný tým","")))))))))</f>
        <v>Neplatný tým</v>
      </c>
      <c r="E249" s="140"/>
      <c r="F249" s="29"/>
      <c r="G249" s="141" t="str">
        <f>IF(F243="s",$G$7,(IF(F249=1,'Hlavní seznam'!$L$20,(IF(F249=2,'Hlavní seznam'!$L$21,(IF(F249=3,'Hlavní seznam'!$L$22,(IF(F249=4,'Hlavní seznam'!$L$23,(IF(F249=5,'Hlavní seznam'!$L$24,(IF(F249=6,'Hlavní seznam'!$L$25,(IF(F249=7,'Hlavní seznam'!$L$26,(IF(F249=8,'Hlavní seznam'!$L$27,(IF(F249=9,'Hlavní seznam'!$L$28,("neplatná volba"))))))))))))))))))))</f>
        <v>neplatná volba</v>
      </c>
      <c r="H249" s="141"/>
      <c r="I249" s="2"/>
      <c r="J249" s="143"/>
      <c r="K249" s="140" t="str">
        <f>IF(D244=1,'Hlavní seznam'!$C$8,(IF(D244=2,'Hlavní seznam'!$H$8,(IF(D244=3,'Hlavní seznam'!$M$8,(IF(D244&gt;3,"Neplatný tým",(IF(D244&lt;1,"Neplatný tým","")))))))))</f>
        <v>Neplatný tým</v>
      </c>
      <c r="L249" s="140"/>
      <c r="M249" s="29"/>
      <c r="N249" s="141" t="str">
        <f>IF(F244="s",N248,(IF(M249=1,'Hlavní seznam'!$L$20,(IF(M249=2,'Hlavní seznam'!$L$21,(IF(M249=3,'Hlavní seznam'!$L$22,(IF(M249=4,'Hlavní seznam'!$L$23,(IF(M249=5,'Hlavní seznam'!$L$24,(IF(M249=6,'Hlavní seznam'!$L$25,(IF(M249=7,'Hlavní seznam'!$L$26,(IF(M249=8,'Hlavní seznam'!$L$27,(IF(M249=9,'Hlavní seznam'!$L$28,("neplatná volba"))))))))))))))))))))</f>
        <v>neplatná volba</v>
      </c>
      <c r="O249" s="141"/>
      <c r="P249" s="138"/>
      <c r="Q249" s="138"/>
      <c r="R249" s="139"/>
      <c r="T249" s="30" t="str">
        <f>IF(N249&lt;&gt;"neplatná volba","",(CONCATENATE(K249," nemá zvolenu frakci")))</f>
        <v>Neplatný tým nemá zvolenu frakci</v>
      </c>
      <c r="U249" s="3"/>
      <c r="V249" s="24">
        <v>1</v>
      </c>
      <c r="W249" s="24">
        <v>3</v>
      </c>
      <c r="X249" s="20">
        <f>Z243</f>
        <v>0</v>
      </c>
      <c r="Y249" s="20">
        <f>Z246</f>
        <v>0</v>
      </c>
      <c r="Z249" s="25">
        <f t="shared" ref="Z249:Z250" si="49">IF((X249+Y249)=2,1,0)</f>
        <v>0</v>
      </c>
      <c r="AA249" s="26">
        <f>IF(Z249=1,P243,0)</f>
        <v>0</v>
      </c>
      <c r="AB249" s="24">
        <v>2</v>
      </c>
      <c r="AC249" s="25">
        <f>IF(AB249=(IF(M243=1,D243,(IF(M244=1,D244,"")))),1,0)</f>
        <v>0</v>
      </c>
    </row>
    <row r="250" spans="2:29" ht="15.75" thickBot="1">
      <c r="B250" s="133"/>
      <c r="C250" s="134" t="str">
        <f>IF(U242=9,"",(CONCATENATE(T242," &amp; ",T243," &amp; ",T244," &amp; ",T245," &amp; ",T246," &amp; ",T247," &amp; ",T248," &amp; ",T249," &amp; ",T250)))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250" s="135"/>
      <c r="E250" s="135"/>
      <c r="F250" s="136"/>
      <c r="G250" s="135"/>
      <c r="H250" s="135"/>
      <c r="I250" s="135"/>
      <c r="J250" s="135"/>
      <c r="K250" s="135"/>
      <c r="L250" s="135"/>
      <c r="M250" s="136"/>
      <c r="N250" s="135"/>
      <c r="O250" s="135"/>
      <c r="P250" s="135"/>
      <c r="Q250" s="135"/>
      <c r="R250" s="137"/>
      <c r="T250" s="31" t="str">
        <f>IF(D247="neplatný tým","Zadán neplatný tým",(IF(K247="neplatný tým","Zadán neplatný tým","")))</f>
        <v>Zadán neplatný tým</v>
      </c>
      <c r="U250" s="3"/>
      <c r="V250" s="24">
        <v>2</v>
      </c>
      <c r="W250" s="24">
        <v>3</v>
      </c>
      <c r="X250" s="20">
        <f>Z245</f>
        <v>0</v>
      </c>
      <c r="Y250" s="20">
        <f>Z247</f>
        <v>0</v>
      </c>
      <c r="Z250" s="25">
        <f t="shared" si="49"/>
        <v>0</v>
      </c>
      <c r="AA250" s="26">
        <f>IF(Z250=1,P243,0)</f>
        <v>0</v>
      </c>
      <c r="AB250" s="24">
        <v>3</v>
      </c>
      <c r="AC250" s="25">
        <f>IF(AB250=(IF(M243=1,D243,(IF(M244=1,D244,"")))),1,0)</f>
        <v>0</v>
      </c>
    </row>
    <row r="251" spans="2:29" ht="15.75" thickBot="1"/>
    <row r="252" spans="2:29">
      <c r="B252" s="131" t="s">
        <v>65</v>
      </c>
      <c r="C252" s="5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144"/>
      <c r="Q252" s="144"/>
      <c r="R252" s="8"/>
      <c r="T252" s="30" t="str">
        <f>IF(D253&lt;&gt;D254,(""),(CONCATENATE("Tým ",D253," hraje proti sobě")))</f>
        <v>Tým  hraje proti sobě</v>
      </c>
      <c r="U252" s="32">
        <f>COUNTBLANK(T252:T260)</f>
        <v>0</v>
      </c>
      <c r="V252" s="22">
        <v>1</v>
      </c>
      <c r="W252" s="22">
        <v>2</v>
      </c>
      <c r="X252" s="22">
        <f>IF(V252=D253,1,0)</f>
        <v>0</v>
      </c>
      <c r="Y252" s="22">
        <f>IF(W252=D254,1,0)</f>
        <v>0</v>
      </c>
      <c r="Z252" s="22">
        <f>X252+Y252</f>
        <v>0</v>
      </c>
      <c r="AB252" s="23"/>
      <c r="AC252" s="23"/>
    </row>
    <row r="253" spans="2:29" ht="15.75">
      <c r="B253" s="132"/>
      <c r="C253" s="145" t="s">
        <v>13</v>
      </c>
      <c r="D253" s="27"/>
      <c r="E253" s="146" t="s">
        <v>15</v>
      </c>
      <c r="F253" s="27"/>
      <c r="G253" s="146" t="s">
        <v>17</v>
      </c>
      <c r="H253" s="147"/>
      <c r="I253" s="146" t="str">
        <f>IF(H253=1,'Hlavní seznam'!$G$20,(IF(H253=2,'Hlavní seznam'!$G$21,(IF(H253=3,'Hlavní seznam'!$G$22,(IF(H253=4,'Hlavní seznam'!$G$23,(IF(H253=5,'Hlavní seznam'!$G$24,(IF(H253=6,'Hlavní seznam'!$G$25,("Neplatná volba"))))))))))))</f>
        <v>Neplatná volba</v>
      </c>
      <c r="J253" s="146"/>
      <c r="K253" s="146"/>
      <c r="L253" s="146" t="s">
        <v>14</v>
      </c>
      <c r="M253" s="27">
        <v>0</v>
      </c>
      <c r="N253" s="2" t="s">
        <v>18</v>
      </c>
      <c r="O253" s="28"/>
      <c r="P253" s="148" t="str">
        <f>IF(O253&lt;&gt;"",(IF(O254&lt;&gt;"",(O254-O253),("00:00:00"))),("00:00:00"))</f>
        <v>00:00:00</v>
      </c>
      <c r="Q253" s="149"/>
      <c r="R253" s="9"/>
      <c r="T253" s="30" t="str">
        <f>IF(I253&lt;&gt;"neplatná volba","",("Chybně zvolená mapa"))</f>
        <v>Chybně zvolená mapa</v>
      </c>
      <c r="U253" s="3"/>
      <c r="V253" s="22">
        <v>1</v>
      </c>
      <c r="W253" s="22">
        <v>3</v>
      </c>
      <c r="X253" s="22">
        <f>IF(V253=D253,1,0)</f>
        <v>0</v>
      </c>
      <c r="Y253" s="22">
        <f>IF(W253=D254,1,0)</f>
        <v>0</v>
      </c>
      <c r="Z253" s="22">
        <f t="shared" ref="Z253:Z257" si="50">X253+Y253</f>
        <v>0</v>
      </c>
      <c r="AB253" s="23"/>
      <c r="AC253" s="23"/>
    </row>
    <row r="254" spans="2:29" ht="15.75">
      <c r="B254" s="132"/>
      <c r="C254" s="145"/>
      <c r="D254" s="27"/>
      <c r="E254" s="146"/>
      <c r="F254" s="27"/>
      <c r="G254" s="146"/>
      <c r="H254" s="147"/>
      <c r="I254" s="146"/>
      <c r="J254" s="146"/>
      <c r="K254" s="146"/>
      <c r="L254" s="146"/>
      <c r="M254" s="27">
        <v>0</v>
      </c>
      <c r="N254" s="2" t="s">
        <v>19</v>
      </c>
      <c r="O254" s="28"/>
      <c r="P254" s="149"/>
      <c r="Q254" s="149"/>
      <c r="R254" s="9"/>
      <c r="T254" s="30" t="str">
        <f>IF(G257&lt;&gt;"neplatná volba","",(CONCATENATE(D257," nemá zvolenu frakci")))</f>
        <v>Neplatný tým nemá zvolenu frakci</v>
      </c>
      <c r="U254" s="3"/>
      <c r="V254" s="22">
        <v>2</v>
      </c>
      <c r="W254" s="22">
        <v>1</v>
      </c>
      <c r="X254" s="22">
        <f>IF(V254=D253,1,0)</f>
        <v>0</v>
      </c>
      <c r="Y254" s="22">
        <f>IF(W254=D254,1,0)</f>
        <v>0</v>
      </c>
      <c r="Z254" s="22">
        <f t="shared" si="50"/>
        <v>0</v>
      </c>
      <c r="AB254" s="23"/>
      <c r="AC254" s="23"/>
    </row>
    <row r="255" spans="2:29">
      <c r="B255" s="132"/>
      <c r="C255" s="4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9"/>
      <c r="T255" s="30" t="str">
        <f>IF(G258&lt;&gt;"neplatná volba","",(CONCATENATE(D258," nemá zvolenu frakci")))</f>
        <v>Neplatný tým nemá zvolenu frakci</v>
      </c>
      <c r="U255" s="3"/>
      <c r="V255" s="22">
        <v>2</v>
      </c>
      <c r="W255" s="22">
        <v>3</v>
      </c>
      <c r="X255" s="22">
        <f>IF(V255=D253,1,0)</f>
        <v>0</v>
      </c>
      <c r="Y255" s="22">
        <f>IF(W255=D254,1,0)</f>
        <v>0</v>
      </c>
      <c r="Z255" s="22">
        <f t="shared" si="50"/>
        <v>0</v>
      </c>
      <c r="AB255" s="23"/>
      <c r="AC255" s="23"/>
    </row>
    <row r="256" spans="2:29">
      <c r="B256" s="132"/>
      <c r="C256" s="4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9"/>
      <c r="T256" s="30" t="str">
        <f>IF(G259&lt;&gt;"neplatná volba","",(CONCATENATE(D259," nemá zvolenu frakci")))</f>
        <v>Neplatný tým nemá zvolenu frakci</v>
      </c>
      <c r="U256" s="3"/>
      <c r="V256" s="22">
        <v>3</v>
      </c>
      <c r="W256" s="22">
        <v>1</v>
      </c>
      <c r="X256" s="22">
        <f>IF(V256=D253,1,0)</f>
        <v>0</v>
      </c>
      <c r="Y256" s="22">
        <f>IF(W256=D254,1,0)</f>
        <v>0</v>
      </c>
      <c r="Z256" s="22">
        <f t="shared" si="50"/>
        <v>0</v>
      </c>
      <c r="AB256" s="23"/>
      <c r="AC256" s="23"/>
    </row>
    <row r="257" spans="2:29" ht="15.75">
      <c r="B257" s="132"/>
      <c r="C257" s="142" t="str">
        <f>CONCATENATE("Hráči v týmu ",D253)</f>
        <v xml:space="preserve">Hráči v týmu </v>
      </c>
      <c r="D257" s="140" t="str">
        <f>IF(D253=1,'Hlavní seznam'!$C$4,(IF(D253=2,'Hlavní seznam'!$H$4,(IF(D253=3,'Hlavní seznam'!$M$4,(IF(D253&gt;3,"Neplatný tým",(IF(D253&lt;1,"Neplatný tým","")))))))))</f>
        <v>Neplatný tým</v>
      </c>
      <c r="E257" s="140"/>
      <c r="F257" s="27"/>
      <c r="G257" s="141" t="str">
        <f>IF(F257=1,'Hlavní seznam'!$L$20,(IF(F257=2,'Hlavní seznam'!$L$21,(IF(F257=3,'Hlavní seznam'!$L$22,(IF(F257=4,'Hlavní seznam'!$L$23,(IF(F257=5,'Hlavní seznam'!$L$24,(IF(F257=6,'Hlavní seznam'!$L$25,(IF(F257=7,'Hlavní seznam'!$L$26,(IF(F257=8,'Hlavní seznam'!$L$27,(IF(F257=9,'Hlavní seznam'!$L$28,("neplatná volba"))))))))))))))))))</f>
        <v>neplatná volba</v>
      </c>
      <c r="H257" s="141"/>
      <c r="I257" s="2"/>
      <c r="J257" s="143" t="str">
        <f>CONCATENATE("Hráči v týmu ",D254)</f>
        <v xml:space="preserve">Hráči v týmu </v>
      </c>
      <c r="K257" s="140" t="str">
        <f>IF(D254=1,'Hlavní seznam'!$C$4,(IF(D254=2,'Hlavní seznam'!$H$4,(IF(D254=3,'Hlavní seznam'!$M$4,(IF(D254&gt;3,"Neplatný tým",(IF(D254&lt;1,"Neplatný tým","")))))))))</f>
        <v>Neplatný tým</v>
      </c>
      <c r="L257" s="140"/>
      <c r="M257" s="27"/>
      <c r="N257" s="141" t="str">
        <f>IF(M257=1,'Hlavní seznam'!$L$20,(IF(M257=2,'Hlavní seznam'!$L$21,(IF(M257=3,'Hlavní seznam'!$L$22,(IF(M257=4,'Hlavní seznam'!$L$23,(IF(M257=5,'Hlavní seznam'!$L$24,(IF(M257=6,'Hlavní seznam'!$L$25,(IF(M257=7,'Hlavní seznam'!$L$26,(IF(M257=8,'Hlavní seznam'!$L$27,(IF(M257=9,'Hlavní seznam'!$L$28,("neplatná volba"))))))))))))))))))</f>
        <v>neplatná volba</v>
      </c>
      <c r="O257" s="141"/>
      <c r="P257" s="138" t="str">
        <f>IF((M253+M254)&lt;&gt;0,"Hra odehrána",(IF(U252=9,"Hra může začít","Hra nemůže ještě začít")))</f>
        <v>Hra nemůže ještě začít</v>
      </c>
      <c r="Q257" s="138"/>
      <c r="R257" s="139"/>
      <c r="T257" s="30" t="str">
        <f>IF(N257&lt;&gt;"neplatná volba","",(CONCATENATE(K257," nemá zvolenu frakci")))</f>
        <v>Neplatný tým nemá zvolenu frakci</v>
      </c>
      <c r="U257" s="3"/>
      <c r="V257" s="22">
        <v>3</v>
      </c>
      <c r="W257" s="22">
        <v>2</v>
      </c>
      <c r="X257" s="22">
        <f>IF(V257=D253,1,0)</f>
        <v>0</v>
      </c>
      <c r="Y257" s="22">
        <f>IF(W257=D254,1,0)</f>
        <v>0</v>
      </c>
      <c r="Z257" s="22">
        <f t="shared" si="50"/>
        <v>0</v>
      </c>
      <c r="AB257" s="23"/>
      <c r="AC257" s="23" t="s">
        <v>25</v>
      </c>
    </row>
    <row r="258" spans="2:29" ht="15.75">
      <c r="B258" s="132"/>
      <c r="C258" s="142"/>
      <c r="D258" s="140" t="str">
        <f>IF(D253=1,'Hlavní seznam'!$C$6,(IF(D253=2,'Hlavní seznam'!$H$6,(IF(D253=3,'Hlavní seznam'!$M$6,(IF(D253&gt;3,"Neplatný tým",(IF(D253&lt;1,"Neplatný tým","")))))))))</f>
        <v>Neplatný tým</v>
      </c>
      <c r="E258" s="140"/>
      <c r="F258" s="27"/>
      <c r="G258" s="141" t="str">
        <f>IF(F253="s",$G$7,(IF(F258=1,'Hlavní seznam'!$L$20,(IF(F258=2,'Hlavní seznam'!$L$21,(IF(F258=3,'Hlavní seznam'!$L$22,(IF(F258=4,'Hlavní seznam'!$L$23,(IF(F258=5,'Hlavní seznam'!$L$24,(IF(F258=6,'Hlavní seznam'!$L$25,(IF(F258=7,'Hlavní seznam'!$L$26,(IF(F258=8,'Hlavní seznam'!$L$27,(IF(F258=9,'Hlavní seznam'!$L$28,("neplatná volba"))))))))))))))))))))</f>
        <v>neplatná volba</v>
      </c>
      <c r="H258" s="141"/>
      <c r="I258" s="2"/>
      <c r="J258" s="143"/>
      <c r="K258" s="140" t="str">
        <f>IF(D254=1,'Hlavní seznam'!$C$6,(IF(D254=2,'Hlavní seznam'!$H$6,(IF(D254=3,'Hlavní seznam'!$M$6,(IF(D254&gt;3,"Neplatný tým",(IF(D254&lt;1,"Neplatný tým","")))))))))</f>
        <v>Neplatný tým</v>
      </c>
      <c r="L258" s="140"/>
      <c r="M258" s="27"/>
      <c r="N258" s="141" t="str">
        <f>IF(F254="s",N257,(IF(M258=1,'Hlavní seznam'!$L$20,(IF(M258=2,'Hlavní seznam'!$L$21,(IF(M258=3,'Hlavní seznam'!$L$22,(IF(M258=4,'Hlavní seznam'!$L$23,(IF(M258=5,'Hlavní seznam'!$L$24,(IF(M258=6,'Hlavní seznam'!$L$25,(IF(M258=7,'Hlavní seznam'!$L$26,(IF(M258=8,'Hlavní seznam'!$L$27,(IF(M258=9,'Hlavní seznam'!$L$28,("neplatná volba"))))))))))))))))))))</f>
        <v>neplatná volba</v>
      </c>
      <c r="O258" s="141"/>
      <c r="P258" s="138"/>
      <c r="Q258" s="138"/>
      <c r="R258" s="139"/>
      <c r="T258" s="30" t="str">
        <f>IF(N258&lt;&gt;"neplatná volba","",(CONCATENATE(K258," nemá zvolenu frakci")))</f>
        <v>Neplatný tým nemá zvolenu frakci</v>
      </c>
      <c r="U258" s="3"/>
      <c r="V258" s="24">
        <v>1</v>
      </c>
      <c r="W258" s="24">
        <v>2</v>
      </c>
      <c r="X258" s="20">
        <f>Z252</f>
        <v>0</v>
      </c>
      <c r="Y258" s="20">
        <f>Z254</f>
        <v>0</v>
      </c>
      <c r="Z258" s="25">
        <f>IF((X258+Y258)=2,1,0)</f>
        <v>0</v>
      </c>
      <c r="AA258" s="26">
        <f>IF(Z258=1,P253,0)</f>
        <v>0</v>
      </c>
      <c r="AB258" s="24">
        <v>1</v>
      </c>
      <c r="AC258" s="25">
        <f>IF(AB258=(IF(M253=1,D253,(IF(M254=1,D254,"")))),1,0)</f>
        <v>0</v>
      </c>
    </row>
    <row r="259" spans="2:29" ht="16.5" thickBot="1">
      <c r="B259" s="132"/>
      <c r="C259" s="142"/>
      <c r="D259" s="140" t="str">
        <f>IF(D253=1,'Hlavní seznam'!$C$8,(IF(D253=2,'Hlavní seznam'!$H$8,(IF(D253=3,'Hlavní seznam'!$M$8,(IF(D253&gt;3,"Neplatný tým",(IF(D253&lt;1,"Neplatný tým","")))))))))</f>
        <v>Neplatný tým</v>
      </c>
      <c r="E259" s="140"/>
      <c r="F259" s="29"/>
      <c r="G259" s="141" t="str">
        <f>IF(F253="s",$G$7,(IF(F259=1,'Hlavní seznam'!$L$20,(IF(F259=2,'Hlavní seznam'!$L$21,(IF(F259=3,'Hlavní seznam'!$L$22,(IF(F259=4,'Hlavní seznam'!$L$23,(IF(F259=5,'Hlavní seznam'!$L$24,(IF(F259=6,'Hlavní seznam'!$L$25,(IF(F259=7,'Hlavní seznam'!$L$26,(IF(F259=8,'Hlavní seznam'!$L$27,(IF(F259=9,'Hlavní seznam'!$L$28,("neplatná volba"))))))))))))))))))))</f>
        <v>neplatná volba</v>
      </c>
      <c r="H259" s="141"/>
      <c r="I259" s="2"/>
      <c r="J259" s="143"/>
      <c r="K259" s="140" t="str">
        <f>IF(D254=1,'Hlavní seznam'!$C$8,(IF(D254=2,'Hlavní seznam'!$H$8,(IF(D254=3,'Hlavní seznam'!$M$8,(IF(D254&gt;3,"Neplatný tým",(IF(D254&lt;1,"Neplatný tým","")))))))))</f>
        <v>Neplatný tým</v>
      </c>
      <c r="L259" s="140"/>
      <c r="M259" s="29"/>
      <c r="N259" s="141" t="str">
        <f>IF(F254="s",N258,(IF(M259=1,'Hlavní seznam'!$L$20,(IF(M259=2,'Hlavní seznam'!$L$21,(IF(M259=3,'Hlavní seznam'!$L$22,(IF(M259=4,'Hlavní seznam'!$L$23,(IF(M259=5,'Hlavní seznam'!$L$24,(IF(M259=6,'Hlavní seznam'!$L$25,(IF(M259=7,'Hlavní seznam'!$L$26,(IF(M259=8,'Hlavní seznam'!$L$27,(IF(M259=9,'Hlavní seznam'!$L$28,("neplatná volba"))))))))))))))))))))</f>
        <v>neplatná volba</v>
      </c>
      <c r="O259" s="141"/>
      <c r="P259" s="138"/>
      <c r="Q259" s="138"/>
      <c r="R259" s="139"/>
      <c r="T259" s="30" t="str">
        <f>IF(N259&lt;&gt;"neplatná volba","",(CONCATENATE(K259," nemá zvolenu frakci")))</f>
        <v>Neplatný tým nemá zvolenu frakci</v>
      </c>
      <c r="U259" s="3"/>
      <c r="V259" s="24">
        <v>1</v>
      </c>
      <c r="W259" s="24">
        <v>3</v>
      </c>
      <c r="X259" s="20">
        <f>Z253</f>
        <v>0</v>
      </c>
      <c r="Y259" s="20">
        <f>Z256</f>
        <v>0</v>
      </c>
      <c r="Z259" s="25">
        <f t="shared" ref="Z259:Z260" si="51">IF((X259+Y259)=2,1,0)</f>
        <v>0</v>
      </c>
      <c r="AA259" s="26">
        <f>IF(Z259=1,P253,0)</f>
        <v>0</v>
      </c>
      <c r="AB259" s="24">
        <v>2</v>
      </c>
      <c r="AC259" s="25">
        <f>IF(AB259=(IF(M253=1,D253,(IF(M254=1,D254,"")))),1,0)</f>
        <v>0</v>
      </c>
    </row>
    <row r="260" spans="2:29" ht="15.75" thickBot="1">
      <c r="B260" s="133"/>
      <c r="C260" s="134" t="str">
        <f>IF(U252=9,"",(CONCATENATE(T252," &amp; ",T253," &amp; ",T254," &amp; ",T255," &amp; ",T256," &amp; ",T257," &amp; ",T258," &amp; ",T259," &amp; ",T260)))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260" s="135"/>
      <c r="E260" s="135"/>
      <c r="F260" s="136"/>
      <c r="G260" s="135"/>
      <c r="H260" s="135"/>
      <c r="I260" s="135"/>
      <c r="J260" s="135"/>
      <c r="K260" s="135"/>
      <c r="L260" s="135"/>
      <c r="M260" s="136"/>
      <c r="N260" s="135"/>
      <c r="O260" s="135"/>
      <c r="P260" s="135"/>
      <c r="Q260" s="135"/>
      <c r="R260" s="137"/>
      <c r="T260" s="31" t="str">
        <f>IF(D257="neplatný tým","Zadán neplatný tým",(IF(K257="neplatný tým","Zadán neplatný tým","")))</f>
        <v>Zadán neplatný tým</v>
      </c>
      <c r="U260" s="3"/>
      <c r="V260" s="24">
        <v>2</v>
      </c>
      <c r="W260" s="24">
        <v>3</v>
      </c>
      <c r="X260" s="20">
        <f>Z255</f>
        <v>0</v>
      </c>
      <c r="Y260" s="20">
        <f>Z257</f>
        <v>0</v>
      </c>
      <c r="Z260" s="25">
        <f t="shared" si="51"/>
        <v>0</v>
      </c>
      <c r="AA260" s="26">
        <f>IF(Z260=1,P253,0)</f>
        <v>0</v>
      </c>
      <c r="AB260" s="24">
        <v>3</v>
      </c>
      <c r="AC260" s="25">
        <f>IF(AB260=(IF(M253=1,D253,(IF(M254=1,D254,"")))),1,0)</f>
        <v>0</v>
      </c>
    </row>
    <row r="261" spans="2:29" ht="15.75" thickBot="1"/>
    <row r="262" spans="2:29">
      <c r="B262" s="131" t="s">
        <v>66</v>
      </c>
      <c r="C262" s="5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144"/>
      <c r="Q262" s="144"/>
      <c r="R262" s="8"/>
      <c r="T262" s="30" t="str">
        <f>IF(D263&lt;&gt;D264,(""),(CONCATENATE("Tým ",D263," hraje proti sobě")))</f>
        <v>Tým  hraje proti sobě</v>
      </c>
      <c r="U262" s="32">
        <f>COUNTBLANK(T262:T270)</f>
        <v>0</v>
      </c>
      <c r="V262" s="22">
        <v>1</v>
      </c>
      <c r="W262" s="22">
        <v>2</v>
      </c>
      <c r="X262" s="22">
        <f>IF(V262=D263,1,0)</f>
        <v>0</v>
      </c>
      <c r="Y262" s="22">
        <f>IF(W262=D264,1,0)</f>
        <v>0</v>
      </c>
      <c r="Z262" s="22">
        <f>X262+Y262</f>
        <v>0</v>
      </c>
      <c r="AB262" s="23"/>
      <c r="AC262" s="23"/>
    </row>
    <row r="263" spans="2:29" ht="15.75">
      <c r="B263" s="132"/>
      <c r="C263" s="145" t="s">
        <v>13</v>
      </c>
      <c r="D263" s="27"/>
      <c r="E263" s="146" t="s">
        <v>15</v>
      </c>
      <c r="F263" s="27"/>
      <c r="G263" s="146" t="s">
        <v>17</v>
      </c>
      <c r="H263" s="147"/>
      <c r="I263" s="146" t="str">
        <f>IF(H263=1,'Hlavní seznam'!$G$20,(IF(H263=2,'Hlavní seznam'!$G$21,(IF(H263=3,'Hlavní seznam'!$G$22,(IF(H263=4,'Hlavní seznam'!$G$23,(IF(H263=5,'Hlavní seznam'!$G$24,(IF(H263=6,'Hlavní seznam'!$G$25,("Neplatná volba"))))))))))))</f>
        <v>Neplatná volba</v>
      </c>
      <c r="J263" s="146"/>
      <c r="K263" s="146"/>
      <c r="L263" s="146" t="s">
        <v>14</v>
      </c>
      <c r="M263" s="27">
        <v>0</v>
      </c>
      <c r="N263" s="2" t="s">
        <v>18</v>
      </c>
      <c r="O263" s="28"/>
      <c r="P263" s="148" t="str">
        <f>IF(O263&lt;&gt;"",(IF(O264&lt;&gt;"",(O264-O263),("00:00:00"))),("00:00:00"))</f>
        <v>00:00:00</v>
      </c>
      <c r="Q263" s="149"/>
      <c r="R263" s="9"/>
      <c r="T263" s="30" t="str">
        <f>IF(I263&lt;&gt;"neplatná volba","",("Chybně zvolená mapa"))</f>
        <v>Chybně zvolená mapa</v>
      </c>
      <c r="U263" s="3"/>
      <c r="V263" s="22">
        <v>1</v>
      </c>
      <c r="W263" s="22">
        <v>3</v>
      </c>
      <c r="X263" s="22">
        <f>IF(V263=D263,1,0)</f>
        <v>0</v>
      </c>
      <c r="Y263" s="22">
        <f>IF(W263=D264,1,0)</f>
        <v>0</v>
      </c>
      <c r="Z263" s="22">
        <f t="shared" ref="Z263:Z267" si="52">X263+Y263</f>
        <v>0</v>
      </c>
      <c r="AB263" s="23"/>
      <c r="AC263" s="23"/>
    </row>
    <row r="264" spans="2:29" ht="15.75">
      <c r="B264" s="132"/>
      <c r="C264" s="145"/>
      <c r="D264" s="27"/>
      <c r="E264" s="146"/>
      <c r="F264" s="27"/>
      <c r="G264" s="146"/>
      <c r="H264" s="147"/>
      <c r="I264" s="146"/>
      <c r="J264" s="146"/>
      <c r="K264" s="146"/>
      <c r="L264" s="146"/>
      <c r="M264" s="27">
        <v>0</v>
      </c>
      <c r="N264" s="2" t="s">
        <v>19</v>
      </c>
      <c r="O264" s="28"/>
      <c r="P264" s="149"/>
      <c r="Q264" s="149"/>
      <c r="R264" s="9"/>
      <c r="T264" s="30" t="str">
        <f>IF(G267&lt;&gt;"neplatná volba","",(CONCATENATE(D267," nemá zvolenu frakci")))</f>
        <v>Neplatný tým nemá zvolenu frakci</v>
      </c>
      <c r="U264" s="3"/>
      <c r="V264" s="22">
        <v>2</v>
      </c>
      <c r="W264" s="22">
        <v>1</v>
      </c>
      <c r="X264" s="22">
        <f>IF(V264=D263,1,0)</f>
        <v>0</v>
      </c>
      <c r="Y264" s="22">
        <f>IF(W264=D264,1,0)</f>
        <v>0</v>
      </c>
      <c r="Z264" s="22">
        <f t="shared" si="52"/>
        <v>0</v>
      </c>
      <c r="AB264" s="23"/>
      <c r="AC264" s="23"/>
    </row>
    <row r="265" spans="2:29">
      <c r="B265" s="132"/>
      <c r="C265" s="4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9"/>
      <c r="T265" s="30" t="str">
        <f>IF(G268&lt;&gt;"neplatná volba","",(CONCATENATE(D268," nemá zvolenu frakci")))</f>
        <v>Neplatný tým nemá zvolenu frakci</v>
      </c>
      <c r="U265" s="3"/>
      <c r="V265" s="22">
        <v>2</v>
      </c>
      <c r="W265" s="22">
        <v>3</v>
      </c>
      <c r="X265" s="22">
        <f>IF(V265=D263,1,0)</f>
        <v>0</v>
      </c>
      <c r="Y265" s="22">
        <f>IF(W265=D264,1,0)</f>
        <v>0</v>
      </c>
      <c r="Z265" s="22">
        <f t="shared" si="52"/>
        <v>0</v>
      </c>
      <c r="AB265" s="23"/>
      <c r="AC265" s="23"/>
    </row>
    <row r="266" spans="2:29">
      <c r="B266" s="132"/>
      <c r="C266" s="4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9"/>
      <c r="T266" s="30" t="str">
        <f>IF(G269&lt;&gt;"neplatná volba","",(CONCATENATE(D269," nemá zvolenu frakci")))</f>
        <v>Neplatný tým nemá zvolenu frakci</v>
      </c>
      <c r="U266" s="3"/>
      <c r="V266" s="22">
        <v>3</v>
      </c>
      <c r="W266" s="22">
        <v>1</v>
      </c>
      <c r="X266" s="22">
        <f>IF(V266=D263,1,0)</f>
        <v>0</v>
      </c>
      <c r="Y266" s="22">
        <f>IF(W266=D264,1,0)</f>
        <v>0</v>
      </c>
      <c r="Z266" s="22">
        <f t="shared" si="52"/>
        <v>0</v>
      </c>
      <c r="AB266" s="23"/>
      <c r="AC266" s="23"/>
    </row>
    <row r="267" spans="2:29" ht="15.75">
      <c r="B267" s="132"/>
      <c r="C267" s="142" t="str">
        <f>CONCATENATE("Hráči v týmu ",D263)</f>
        <v xml:space="preserve">Hráči v týmu </v>
      </c>
      <c r="D267" s="140" t="str">
        <f>IF(D263=1,'Hlavní seznam'!$C$4,(IF(D263=2,'Hlavní seznam'!$H$4,(IF(D263=3,'Hlavní seznam'!$M$4,(IF(D263&gt;3,"Neplatný tým",(IF(D263&lt;1,"Neplatný tým","")))))))))</f>
        <v>Neplatný tým</v>
      </c>
      <c r="E267" s="140"/>
      <c r="F267" s="27"/>
      <c r="G267" s="141" t="str">
        <f>IF(F267=1,'Hlavní seznam'!$L$20,(IF(F267=2,'Hlavní seznam'!$L$21,(IF(F267=3,'Hlavní seznam'!$L$22,(IF(F267=4,'Hlavní seznam'!$L$23,(IF(F267=5,'Hlavní seznam'!$L$24,(IF(F267=6,'Hlavní seznam'!$L$25,(IF(F267=7,'Hlavní seznam'!$L$26,(IF(F267=8,'Hlavní seznam'!$L$27,(IF(F267=9,'Hlavní seznam'!$L$28,("neplatná volba"))))))))))))))))))</f>
        <v>neplatná volba</v>
      </c>
      <c r="H267" s="141"/>
      <c r="I267" s="2"/>
      <c r="J267" s="143" t="str">
        <f>CONCATENATE("Hráči v týmu ",D264)</f>
        <v xml:space="preserve">Hráči v týmu </v>
      </c>
      <c r="K267" s="140" t="str">
        <f>IF(D264=1,'Hlavní seznam'!$C$4,(IF(D264=2,'Hlavní seznam'!$H$4,(IF(D264=3,'Hlavní seznam'!$M$4,(IF(D264&gt;3,"Neplatný tým",(IF(D264&lt;1,"Neplatný tým","")))))))))</f>
        <v>Neplatný tým</v>
      </c>
      <c r="L267" s="140"/>
      <c r="M267" s="27"/>
      <c r="N267" s="141" t="str">
        <f>IF(M267=1,'Hlavní seznam'!$L$20,(IF(M267=2,'Hlavní seznam'!$L$21,(IF(M267=3,'Hlavní seznam'!$L$22,(IF(M267=4,'Hlavní seznam'!$L$23,(IF(M267=5,'Hlavní seznam'!$L$24,(IF(M267=6,'Hlavní seznam'!$L$25,(IF(M267=7,'Hlavní seznam'!$L$26,(IF(M267=8,'Hlavní seznam'!$L$27,(IF(M267=9,'Hlavní seznam'!$L$28,("neplatná volba"))))))))))))))))))</f>
        <v>neplatná volba</v>
      </c>
      <c r="O267" s="141"/>
      <c r="P267" s="138" t="str">
        <f>IF((M263+M264)&lt;&gt;0,"Hra odehrána",(IF(U262=9,"Hra může začít","Hra nemůže ještě začít")))</f>
        <v>Hra nemůže ještě začít</v>
      </c>
      <c r="Q267" s="138"/>
      <c r="R267" s="139"/>
      <c r="T267" s="30" t="str">
        <f>IF(N267&lt;&gt;"neplatná volba","",(CONCATENATE(K267," nemá zvolenu frakci")))</f>
        <v>Neplatný tým nemá zvolenu frakci</v>
      </c>
      <c r="U267" s="3"/>
      <c r="V267" s="22">
        <v>3</v>
      </c>
      <c r="W267" s="22">
        <v>2</v>
      </c>
      <c r="X267" s="22">
        <f>IF(V267=D263,1,0)</f>
        <v>0</v>
      </c>
      <c r="Y267" s="22">
        <f>IF(W267=D264,1,0)</f>
        <v>0</v>
      </c>
      <c r="Z267" s="22">
        <f t="shared" si="52"/>
        <v>0</v>
      </c>
      <c r="AB267" s="23"/>
      <c r="AC267" s="23" t="s">
        <v>25</v>
      </c>
    </row>
    <row r="268" spans="2:29" ht="15.75">
      <c r="B268" s="132"/>
      <c r="C268" s="142"/>
      <c r="D268" s="140" t="str">
        <f>IF(D263=1,'Hlavní seznam'!$C$6,(IF(D263=2,'Hlavní seznam'!$H$6,(IF(D263=3,'Hlavní seznam'!$M$6,(IF(D263&gt;3,"Neplatný tým",(IF(D263&lt;1,"Neplatný tým","")))))))))</f>
        <v>Neplatný tým</v>
      </c>
      <c r="E268" s="140"/>
      <c r="F268" s="27"/>
      <c r="G268" s="141" t="str">
        <f>IF(F263="s",$G$7,(IF(F268=1,'Hlavní seznam'!$L$20,(IF(F268=2,'Hlavní seznam'!$L$21,(IF(F268=3,'Hlavní seznam'!$L$22,(IF(F268=4,'Hlavní seznam'!$L$23,(IF(F268=5,'Hlavní seznam'!$L$24,(IF(F268=6,'Hlavní seznam'!$L$25,(IF(F268=7,'Hlavní seznam'!$L$26,(IF(F268=8,'Hlavní seznam'!$L$27,(IF(F268=9,'Hlavní seznam'!$L$28,("neplatná volba"))))))))))))))))))))</f>
        <v>neplatná volba</v>
      </c>
      <c r="H268" s="141"/>
      <c r="I268" s="2"/>
      <c r="J268" s="143"/>
      <c r="K268" s="140" t="str">
        <f>IF(D264=1,'Hlavní seznam'!$C$6,(IF(D264=2,'Hlavní seznam'!$H$6,(IF(D264=3,'Hlavní seznam'!$M$6,(IF(D264&gt;3,"Neplatný tým",(IF(D264&lt;1,"Neplatný tým","")))))))))</f>
        <v>Neplatný tým</v>
      </c>
      <c r="L268" s="140"/>
      <c r="M268" s="27"/>
      <c r="N268" s="141" t="str">
        <f>IF(F264="s",N267,(IF(M268=1,'Hlavní seznam'!$L$20,(IF(M268=2,'Hlavní seznam'!$L$21,(IF(M268=3,'Hlavní seznam'!$L$22,(IF(M268=4,'Hlavní seznam'!$L$23,(IF(M268=5,'Hlavní seznam'!$L$24,(IF(M268=6,'Hlavní seznam'!$L$25,(IF(M268=7,'Hlavní seznam'!$L$26,(IF(M268=8,'Hlavní seznam'!$L$27,(IF(M268=9,'Hlavní seznam'!$L$28,("neplatná volba"))))))))))))))))))))</f>
        <v>neplatná volba</v>
      </c>
      <c r="O268" s="141"/>
      <c r="P268" s="138"/>
      <c r="Q268" s="138"/>
      <c r="R268" s="139"/>
      <c r="T268" s="30" t="str">
        <f>IF(N268&lt;&gt;"neplatná volba","",(CONCATENATE(K268," nemá zvolenu frakci")))</f>
        <v>Neplatný tým nemá zvolenu frakci</v>
      </c>
      <c r="U268" s="3"/>
      <c r="V268" s="24">
        <v>1</v>
      </c>
      <c r="W268" s="24">
        <v>2</v>
      </c>
      <c r="X268" s="20">
        <f>Z262</f>
        <v>0</v>
      </c>
      <c r="Y268" s="20">
        <f>Z264</f>
        <v>0</v>
      </c>
      <c r="Z268" s="25">
        <f>IF((X268+Y268)=2,1,0)</f>
        <v>0</v>
      </c>
      <c r="AA268" s="26">
        <f>IF(Z268=1,P263,0)</f>
        <v>0</v>
      </c>
      <c r="AB268" s="24">
        <v>1</v>
      </c>
      <c r="AC268" s="25">
        <f>IF(AB268=(IF(M263=1,D263,(IF(M264=1,D264,"")))),1,0)</f>
        <v>0</v>
      </c>
    </row>
    <row r="269" spans="2:29" ht="16.5" thickBot="1">
      <c r="B269" s="132"/>
      <c r="C269" s="142"/>
      <c r="D269" s="140" t="str">
        <f>IF(D263=1,'Hlavní seznam'!$C$8,(IF(D263=2,'Hlavní seznam'!$H$8,(IF(D263=3,'Hlavní seznam'!$M$8,(IF(D263&gt;3,"Neplatný tým",(IF(D263&lt;1,"Neplatný tým","")))))))))</f>
        <v>Neplatný tým</v>
      </c>
      <c r="E269" s="140"/>
      <c r="F269" s="29"/>
      <c r="G269" s="141" t="str">
        <f>IF(F263="s",$G$7,(IF(F269=1,'Hlavní seznam'!$L$20,(IF(F269=2,'Hlavní seznam'!$L$21,(IF(F269=3,'Hlavní seznam'!$L$22,(IF(F269=4,'Hlavní seznam'!$L$23,(IF(F269=5,'Hlavní seznam'!$L$24,(IF(F269=6,'Hlavní seznam'!$L$25,(IF(F269=7,'Hlavní seznam'!$L$26,(IF(F269=8,'Hlavní seznam'!$L$27,(IF(F269=9,'Hlavní seznam'!$L$28,("neplatná volba"))))))))))))))))))))</f>
        <v>neplatná volba</v>
      </c>
      <c r="H269" s="141"/>
      <c r="I269" s="2"/>
      <c r="J269" s="143"/>
      <c r="K269" s="140" t="str">
        <f>IF(D264=1,'Hlavní seznam'!$C$8,(IF(D264=2,'Hlavní seznam'!$H$8,(IF(D264=3,'Hlavní seznam'!$M$8,(IF(D264&gt;3,"Neplatný tým",(IF(D264&lt;1,"Neplatný tým","")))))))))</f>
        <v>Neplatný tým</v>
      </c>
      <c r="L269" s="140"/>
      <c r="M269" s="29"/>
      <c r="N269" s="141" t="str">
        <f>IF(F264="s",N268,(IF(M269=1,'Hlavní seznam'!$L$20,(IF(M269=2,'Hlavní seznam'!$L$21,(IF(M269=3,'Hlavní seznam'!$L$22,(IF(M269=4,'Hlavní seznam'!$L$23,(IF(M269=5,'Hlavní seznam'!$L$24,(IF(M269=6,'Hlavní seznam'!$L$25,(IF(M269=7,'Hlavní seznam'!$L$26,(IF(M269=8,'Hlavní seznam'!$L$27,(IF(M269=9,'Hlavní seznam'!$L$28,("neplatná volba"))))))))))))))))))))</f>
        <v>neplatná volba</v>
      </c>
      <c r="O269" s="141"/>
      <c r="P269" s="138"/>
      <c r="Q269" s="138"/>
      <c r="R269" s="139"/>
      <c r="T269" s="30" t="str">
        <f>IF(N269&lt;&gt;"neplatná volba","",(CONCATENATE(K269," nemá zvolenu frakci")))</f>
        <v>Neplatný tým nemá zvolenu frakci</v>
      </c>
      <c r="U269" s="3"/>
      <c r="V269" s="24">
        <v>1</v>
      </c>
      <c r="W269" s="24">
        <v>3</v>
      </c>
      <c r="X269" s="20">
        <f>Z263</f>
        <v>0</v>
      </c>
      <c r="Y269" s="20">
        <f>Z266</f>
        <v>0</v>
      </c>
      <c r="Z269" s="25">
        <f t="shared" ref="Z269:Z270" si="53">IF((X269+Y269)=2,1,0)</f>
        <v>0</v>
      </c>
      <c r="AA269" s="26">
        <f>IF(Z269=1,P263,0)</f>
        <v>0</v>
      </c>
      <c r="AB269" s="24">
        <v>2</v>
      </c>
      <c r="AC269" s="25">
        <f>IF(AB269=(IF(M263=1,D263,(IF(M264=1,D264,"")))),1,0)</f>
        <v>0</v>
      </c>
    </row>
    <row r="270" spans="2:29" ht="15.75" thickBot="1">
      <c r="B270" s="133"/>
      <c r="C270" s="134" t="str">
        <f>IF(U262=9,"",(CONCATENATE(T262," &amp; ",T263," &amp; ",T264," &amp; ",T265," &amp; ",T266," &amp; ",T267," &amp; ",T268," &amp; ",T269," &amp; ",T270)))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270" s="135"/>
      <c r="E270" s="135"/>
      <c r="F270" s="136"/>
      <c r="G270" s="135"/>
      <c r="H270" s="135"/>
      <c r="I270" s="135"/>
      <c r="J270" s="135"/>
      <c r="K270" s="135"/>
      <c r="L270" s="135"/>
      <c r="M270" s="136"/>
      <c r="N270" s="135"/>
      <c r="O270" s="135"/>
      <c r="P270" s="135"/>
      <c r="Q270" s="135"/>
      <c r="R270" s="137"/>
      <c r="T270" s="31" t="str">
        <f>IF(D267="neplatný tým","Zadán neplatný tým",(IF(K267="neplatný tým","Zadán neplatný tým","")))</f>
        <v>Zadán neplatný tým</v>
      </c>
      <c r="U270" s="3"/>
      <c r="V270" s="24">
        <v>2</v>
      </c>
      <c r="W270" s="24">
        <v>3</v>
      </c>
      <c r="X270" s="20">
        <f>Z265</f>
        <v>0</v>
      </c>
      <c r="Y270" s="20">
        <f>Z267</f>
        <v>0</v>
      </c>
      <c r="Z270" s="25">
        <f t="shared" si="53"/>
        <v>0</v>
      </c>
      <c r="AA270" s="26">
        <f>IF(Z270=1,P263,0)</f>
        <v>0</v>
      </c>
      <c r="AB270" s="24">
        <v>3</v>
      </c>
      <c r="AC270" s="25">
        <f>IF(AB270=(IF(M263=1,D263,(IF(M264=1,D264,"")))),1,0)</f>
        <v>0</v>
      </c>
    </row>
    <row r="271" spans="2:29" ht="15.75" thickBot="1"/>
    <row r="272" spans="2:29">
      <c r="B272" s="131" t="s">
        <v>67</v>
      </c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144"/>
      <c r="Q272" s="144"/>
      <c r="R272" s="8"/>
      <c r="T272" s="30" t="str">
        <f>IF(D273&lt;&gt;D274,(""),(CONCATENATE("Tým ",D273," hraje proti sobě")))</f>
        <v>Tým  hraje proti sobě</v>
      </c>
      <c r="U272" s="32">
        <f>COUNTBLANK(T272:T280)</f>
        <v>0</v>
      </c>
      <c r="V272" s="22">
        <v>1</v>
      </c>
      <c r="W272" s="22">
        <v>2</v>
      </c>
      <c r="X272" s="22">
        <f>IF(V272=D273,1,0)</f>
        <v>0</v>
      </c>
      <c r="Y272" s="22">
        <f>IF(W272=D274,1,0)</f>
        <v>0</v>
      </c>
      <c r="Z272" s="22">
        <f>X272+Y272</f>
        <v>0</v>
      </c>
      <c r="AB272" s="23"/>
      <c r="AC272" s="23"/>
    </row>
    <row r="273" spans="2:29" ht="15.75">
      <c r="B273" s="132"/>
      <c r="C273" s="145" t="s">
        <v>13</v>
      </c>
      <c r="D273" s="27"/>
      <c r="E273" s="146" t="s">
        <v>15</v>
      </c>
      <c r="F273" s="27"/>
      <c r="G273" s="146" t="s">
        <v>17</v>
      </c>
      <c r="H273" s="147"/>
      <c r="I273" s="146" t="str">
        <f>IF(H273=1,'Hlavní seznam'!$G$20,(IF(H273=2,'Hlavní seznam'!$G$21,(IF(H273=3,'Hlavní seznam'!$G$22,(IF(H273=4,'Hlavní seznam'!$G$23,(IF(H273=5,'Hlavní seznam'!$G$24,(IF(H273=6,'Hlavní seznam'!$G$25,("Neplatná volba"))))))))))))</f>
        <v>Neplatná volba</v>
      </c>
      <c r="J273" s="146"/>
      <c r="K273" s="146"/>
      <c r="L273" s="146" t="s">
        <v>14</v>
      </c>
      <c r="M273" s="27">
        <v>0</v>
      </c>
      <c r="N273" s="2" t="s">
        <v>18</v>
      </c>
      <c r="O273" s="28"/>
      <c r="P273" s="148" t="str">
        <f>IF(O273&lt;&gt;"",(IF(O274&lt;&gt;"",(O274-O273),("00:00:00"))),("00:00:00"))</f>
        <v>00:00:00</v>
      </c>
      <c r="Q273" s="149"/>
      <c r="R273" s="9"/>
      <c r="T273" s="30" t="str">
        <f>IF(I273&lt;&gt;"neplatná volba","",("Chybně zvolená mapa"))</f>
        <v>Chybně zvolená mapa</v>
      </c>
      <c r="U273" s="3"/>
      <c r="V273" s="22">
        <v>1</v>
      </c>
      <c r="W273" s="22">
        <v>3</v>
      </c>
      <c r="X273" s="22">
        <f>IF(V273=D273,1,0)</f>
        <v>0</v>
      </c>
      <c r="Y273" s="22">
        <f>IF(W273=D274,1,0)</f>
        <v>0</v>
      </c>
      <c r="Z273" s="22">
        <f t="shared" ref="Z273:Z277" si="54">X273+Y273</f>
        <v>0</v>
      </c>
      <c r="AB273" s="23"/>
      <c r="AC273" s="23"/>
    </row>
    <row r="274" spans="2:29" ht="15.75">
      <c r="B274" s="132"/>
      <c r="C274" s="145"/>
      <c r="D274" s="27"/>
      <c r="E274" s="146"/>
      <c r="F274" s="27"/>
      <c r="G274" s="146"/>
      <c r="H274" s="147"/>
      <c r="I274" s="146"/>
      <c r="J274" s="146"/>
      <c r="K274" s="146"/>
      <c r="L274" s="146"/>
      <c r="M274" s="27">
        <v>0</v>
      </c>
      <c r="N274" s="2" t="s">
        <v>19</v>
      </c>
      <c r="O274" s="28"/>
      <c r="P274" s="149"/>
      <c r="Q274" s="149"/>
      <c r="R274" s="9"/>
      <c r="T274" s="30" t="str">
        <f>IF(G277&lt;&gt;"neplatná volba","",(CONCATENATE(D277," nemá zvolenu frakci")))</f>
        <v>Neplatný tým nemá zvolenu frakci</v>
      </c>
      <c r="U274" s="3"/>
      <c r="V274" s="22">
        <v>2</v>
      </c>
      <c r="W274" s="22">
        <v>1</v>
      </c>
      <c r="X274" s="22">
        <f>IF(V274=D273,1,0)</f>
        <v>0</v>
      </c>
      <c r="Y274" s="22">
        <f>IF(W274=D274,1,0)</f>
        <v>0</v>
      </c>
      <c r="Z274" s="22">
        <f t="shared" si="54"/>
        <v>0</v>
      </c>
      <c r="AB274" s="23"/>
      <c r="AC274" s="23"/>
    </row>
    <row r="275" spans="2:29">
      <c r="B275" s="132"/>
      <c r="C275" s="4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9"/>
      <c r="T275" s="30" t="str">
        <f>IF(G278&lt;&gt;"neplatná volba","",(CONCATENATE(D278," nemá zvolenu frakci")))</f>
        <v>Neplatný tým nemá zvolenu frakci</v>
      </c>
      <c r="U275" s="3"/>
      <c r="V275" s="22">
        <v>2</v>
      </c>
      <c r="W275" s="22">
        <v>3</v>
      </c>
      <c r="X275" s="22">
        <f>IF(V275=D273,1,0)</f>
        <v>0</v>
      </c>
      <c r="Y275" s="22">
        <f>IF(W275=D274,1,0)</f>
        <v>0</v>
      </c>
      <c r="Z275" s="22">
        <f t="shared" si="54"/>
        <v>0</v>
      </c>
      <c r="AB275" s="23"/>
      <c r="AC275" s="23"/>
    </row>
    <row r="276" spans="2:29">
      <c r="B276" s="132"/>
      <c r="C276" s="4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9"/>
      <c r="T276" s="30" t="str">
        <f>IF(G279&lt;&gt;"neplatná volba","",(CONCATENATE(D279," nemá zvolenu frakci")))</f>
        <v>Neplatný tým nemá zvolenu frakci</v>
      </c>
      <c r="U276" s="3"/>
      <c r="V276" s="22">
        <v>3</v>
      </c>
      <c r="W276" s="22">
        <v>1</v>
      </c>
      <c r="X276" s="22">
        <f>IF(V276=D273,1,0)</f>
        <v>0</v>
      </c>
      <c r="Y276" s="22">
        <f>IF(W276=D274,1,0)</f>
        <v>0</v>
      </c>
      <c r="Z276" s="22">
        <f t="shared" si="54"/>
        <v>0</v>
      </c>
      <c r="AB276" s="23"/>
      <c r="AC276" s="23"/>
    </row>
    <row r="277" spans="2:29" ht="15.75">
      <c r="B277" s="132"/>
      <c r="C277" s="142" t="str">
        <f>CONCATENATE("Hráči v týmu ",D273)</f>
        <v xml:space="preserve">Hráči v týmu </v>
      </c>
      <c r="D277" s="140" t="str">
        <f>IF(D273=1,'Hlavní seznam'!$C$4,(IF(D273=2,'Hlavní seznam'!$H$4,(IF(D273=3,'Hlavní seznam'!$M$4,(IF(D273&gt;3,"Neplatný tým",(IF(D273&lt;1,"Neplatný tým","")))))))))</f>
        <v>Neplatný tým</v>
      </c>
      <c r="E277" s="140"/>
      <c r="F277" s="27"/>
      <c r="G277" s="141" t="str">
        <f>IF(F277=1,'Hlavní seznam'!$L$20,(IF(F277=2,'Hlavní seznam'!$L$21,(IF(F277=3,'Hlavní seznam'!$L$22,(IF(F277=4,'Hlavní seznam'!$L$23,(IF(F277=5,'Hlavní seznam'!$L$24,(IF(F277=6,'Hlavní seznam'!$L$25,(IF(F277=7,'Hlavní seznam'!$L$26,(IF(F277=8,'Hlavní seznam'!$L$27,(IF(F277=9,'Hlavní seznam'!$L$28,("neplatná volba"))))))))))))))))))</f>
        <v>neplatná volba</v>
      </c>
      <c r="H277" s="141"/>
      <c r="I277" s="2"/>
      <c r="J277" s="143" t="str">
        <f>CONCATENATE("Hráči v týmu ",D274)</f>
        <v xml:space="preserve">Hráči v týmu </v>
      </c>
      <c r="K277" s="140" t="str">
        <f>IF(D274=1,'Hlavní seznam'!$C$4,(IF(D274=2,'Hlavní seznam'!$H$4,(IF(D274=3,'Hlavní seznam'!$M$4,(IF(D274&gt;3,"Neplatný tým",(IF(D274&lt;1,"Neplatný tým","")))))))))</f>
        <v>Neplatný tým</v>
      </c>
      <c r="L277" s="140"/>
      <c r="M277" s="27"/>
      <c r="N277" s="141" t="str">
        <f>IF(M277=1,'Hlavní seznam'!$L$20,(IF(M277=2,'Hlavní seznam'!$L$21,(IF(M277=3,'Hlavní seznam'!$L$22,(IF(M277=4,'Hlavní seznam'!$L$23,(IF(M277=5,'Hlavní seznam'!$L$24,(IF(M277=6,'Hlavní seznam'!$L$25,(IF(M277=7,'Hlavní seznam'!$L$26,(IF(M277=8,'Hlavní seznam'!$L$27,(IF(M277=9,'Hlavní seznam'!$L$28,("neplatná volba"))))))))))))))))))</f>
        <v>neplatná volba</v>
      </c>
      <c r="O277" s="141"/>
      <c r="P277" s="138" t="str">
        <f>IF((M273+M274)&lt;&gt;0,"Hra odehrána",(IF(U272=9,"Hra může začít","Hra nemůže ještě začít")))</f>
        <v>Hra nemůže ještě začít</v>
      </c>
      <c r="Q277" s="138"/>
      <c r="R277" s="139"/>
      <c r="T277" s="30" t="str">
        <f>IF(N277&lt;&gt;"neplatná volba","",(CONCATENATE(K277," nemá zvolenu frakci")))</f>
        <v>Neplatný tým nemá zvolenu frakci</v>
      </c>
      <c r="U277" s="3"/>
      <c r="V277" s="22">
        <v>3</v>
      </c>
      <c r="W277" s="22">
        <v>2</v>
      </c>
      <c r="X277" s="22">
        <f>IF(V277=D273,1,0)</f>
        <v>0</v>
      </c>
      <c r="Y277" s="22">
        <f>IF(W277=D274,1,0)</f>
        <v>0</v>
      </c>
      <c r="Z277" s="22">
        <f t="shared" si="54"/>
        <v>0</v>
      </c>
      <c r="AB277" s="23"/>
      <c r="AC277" s="23" t="s">
        <v>25</v>
      </c>
    </row>
    <row r="278" spans="2:29" ht="15.75">
      <c r="B278" s="132"/>
      <c r="C278" s="142"/>
      <c r="D278" s="140" t="str">
        <f>IF(D273=1,'Hlavní seznam'!$C$6,(IF(D273=2,'Hlavní seznam'!$H$6,(IF(D273=3,'Hlavní seznam'!$M$6,(IF(D273&gt;3,"Neplatný tým",(IF(D273&lt;1,"Neplatný tým","")))))))))</f>
        <v>Neplatný tým</v>
      </c>
      <c r="E278" s="140"/>
      <c r="F278" s="27"/>
      <c r="G278" s="141" t="str">
        <f>IF(F273="s",$G$7,(IF(F278=1,'Hlavní seznam'!$L$20,(IF(F278=2,'Hlavní seznam'!$L$21,(IF(F278=3,'Hlavní seznam'!$L$22,(IF(F278=4,'Hlavní seznam'!$L$23,(IF(F278=5,'Hlavní seznam'!$L$24,(IF(F278=6,'Hlavní seznam'!$L$25,(IF(F278=7,'Hlavní seznam'!$L$26,(IF(F278=8,'Hlavní seznam'!$L$27,(IF(F278=9,'Hlavní seznam'!$L$28,("neplatná volba"))))))))))))))))))))</f>
        <v>neplatná volba</v>
      </c>
      <c r="H278" s="141"/>
      <c r="I278" s="2"/>
      <c r="J278" s="143"/>
      <c r="K278" s="140" t="str">
        <f>IF(D274=1,'Hlavní seznam'!$C$6,(IF(D274=2,'Hlavní seznam'!$H$6,(IF(D274=3,'Hlavní seznam'!$M$6,(IF(D274&gt;3,"Neplatný tým",(IF(D274&lt;1,"Neplatný tým","")))))))))</f>
        <v>Neplatný tým</v>
      </c>
      <c r="L278" s="140"/>
      <c r="M278" s="27"/>
      <c r="N278" s="141" t="str">
        <f>IF(F274="s",N277,(IF(M278=1,'Hlavní seznam'!$L$20,(IF(M278=2,'Hlavní seznam'!$L$21,(IF(M278=3,'Hlavní seznam'!$L$22,(IF(M278=4,'Hlavní seznam'!$L$23,(IF(M278=5,'Hlavní seznam'!$L$24,(IF(M278=6,'Hlavní seznam'!$L$25,(IF(M278=7,'Hlavní seznam'!$L$26,(IF(M278=8,'Hlavní seznam'!$L$27,(IF(M278=9,'Hlavní seznam'!$L$28,("neplatná volba"))))))))))))))))))))</f>
        <v>neplatná volba</v>
      </c>
      <c r="O278" s="141"/>
      <c r="P278" s="138"/>
      <c r="Q278" s="138"/>
      <c r="R278" s="139"/>
      <c r="T278" s="30" t="str">
        <f>IF(N278&lt;&gt;"neplatná volba","",(CONCATENATE(K278," nemá zvolenu frakci")))</f>
        <v>Neplatný tým nemá zvolenu frakci</v>
      </c>
      <c r="U278" s="3"/>
      <c r="V278" s="24">
        <v>1</v>
      </c>
      <c r="W278" s="24">
        <v>2</v>
      </c>
      <c r="X278" s="20">
        <f>Z272</f>
        <v>0</v>
      </c>
      <c r="Y278" s="20">
        <f>Z274</f>
        <v>0</v>
      </c>
      <c r="Z278" s="25">
        <f>IF((X278+Y278)=2,1,0)</f>
        <v>0</v>
      </c>
      <c r="AA278" s="26">
        <f>IF(Z278=1,P273,0)</f>
        <v>0</v>
      </c>
      <c r="AB278" s="24">
        <v>1</v>
      </c>
      <c r="AC278" s="25">
        <f>IF(AB278=(IF(M273=1,D273,(IF(M274=1,D274,"")))),1,0)</f>
        <v>0</v>
      </c>
    </row>
    <row r="279" spans="2:29" ht="16.5" thickBot="1">
      <c r="B279" s="132"/>
      <c r="C279" s="142"/>
      <c r="D279" s="140" t="str">
        <f>IF(D273=1,'Hlavní seznam'!$C$8,(IF(D273=2,'Hlavní seznam'!$H$8,(IF(D273=3,'Hlavní seznam'!$M$8,(IF(D273&gt;3,"Neplatný tým",(IF(D273&lt;1,"Neplatný tým","")))))))))</f>
        <v>Neplatný tým</v>
      </c>
      <c r="E279" s="140"/>
      <c r="F279" s="29"/>
      <c r="G279" s="141" t="str">
        <f>IF(F273="s",$G$7,(IF(F279=1,'Hlavní seznam'!$L$20,(IF(F279=2,'Hlavní seznam'!$L$21,(IF(F279=3,'Hlavní seznam'!$L$22,(IF(F279=4,'Hlavní seznam'!$L$23,(IF(F279=5,'Hlavní seznam'!$L$24,(IF(F279=6,'Hlavní seznam'!$L$25,(IF(F279=7,'Hlavní seznam'!$L$26,(IF(F279=8,'Hlavní seznam'!$L$27,(IF(F279=9,'Hlavní seznam'!$L$28,("neplatná volba"))))))))))))))))))))</f>
        <v>neplatná volba</v>
      </c>
      <c r="H279" s="141"/>
      <c r="I279" s="2"/>
      <c r="J279" s="143"/>
      <c r="K279" s="140" t="str">
        <f>IF(D274=1,'Hlavní seznam'!$C$8,(IF(D274=2,'Hlavní seznam'!$H$8,(IF(D274=3,'Hlavní seznam'!$M$8,(IF(D274&gt;3,"Neplatný tým",(IF(D274&lt;1,"Neplatný tým","")))))))))</f>
        <v>Neplatný tým</v>
      </c>
      <c r="L279" s="140"/>
      <c r="M279" s="29"/>
      <c r="N279" s="141" t="str">
        <f>IF(F274="s",N278,(IF(M279=1,'Hlavní seznam'!$L$20,(IF(M279=2,'Hlavní seznam'!$L$21,(IF(M279=3,'Hlavní seznam'!$L$22,(IF(M279=4,'Hlavní seznam'!$L$23,(IF(M279=5,'Hlavní seznam'!$L$24,(IF(M279=6,'Hlavní seznam'!$L$25,(IF(M279=7,'Hlavní seznam'!$L$26,(IF(M279=8,'Hlavní seznam'!$L$27,(IF(M279=9,'Hlavní seznam'!$L$28,("neplatná volba"))))))))))))))))))))</f>
        <v>neplatná volba</v>
      </c>
      <c r="O279" s="141"/>
      <c r="P279" s="138"/>
      <c r="Q279" s="138"/>
      <c r="R279" s="139"/>
      <c r="T279" s="30" t="str">
        <f>IF(N279&lt;&gt;"neplatná volba","",(CONCATENATE(K279," nemá zvolenu frakci")))</f>
        <v>Neplatný tým nemá zvolenu frakci</v>
      </c>
      <c r="U279" s="3"/>
      <c r="V279" s="24">
        <v>1</v>
      </c>
      <c r="W279" s="24">
        <v>3</v>
      </c>
      <c r="X279" s="20">
        <f>Z273</f>
        <v>0</v>
      </c>
      <c r="Y279" s="20">
        <f>Z276</f>
        <v>0</v>
      </c>
      <c r="Z279" s="25">
        <f t="shared" ref="Z279:Z280" si="55">IF((X279+Y279)=2,1,0)</f>
        <v>0</v>
      </c>
      <c r="AA279" s="26">
        <f>IF(Z279=1,P273,0)</f>
        <v>0</v>
      </c>
      <c r="AB279" s="24">
        <v>2</v>
      </c>
      <c r="AC279" s="25">
        <f>IF(AB279=(IF(M273=1,D273,(IF(M274=1,D274,"")))),1,0)</f>
        <v>0</v>
      </c>
    </row>
    <row r="280" spans="2:29" ht="15.75" thickBot="1">
      <c r="B280" s="133"/>
      <c r="C280" s="134" t="str">
        <f>IF(U272=9,"",(CONCATENATE(T272," &amp; ",T273," &amp; ",T274," &amp; ",T275," &amp; ",T276," &amp; ",T277," &amp; ",T278," &amp; ",T279," &amp; ",T280)))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280" s="135"/>
      <c r="E280" s="135"/>
      <c r="F280" s="136"/>
      <c r="G280" s="135"/>
      <c r="H280" s="135"/>
      <c r="I280" s="135"/>
      <c r="J280" s="135"/>
      <c r="K280" s="135"/>
      <c r="L280" s="135"/>
      <c r="M280" s="136"/>
      <c r="N280" s="135"/>
      <c r="O280" s="135"/>
      <c r="P280" s="135"/>
      <c r="Q280" s="135"/>
      <c r="R280" s="137"/>
      <c r="T280" s="31" t="str">
        <f>IF(D277="neplatný tým","Zadán neplatný tým",(IF(K277="neplatný tým","Zadán neplatný tým","")))</f>
        <v>Zadán neplatný tým</v>
      </c>
      <c r="U280" s="3"/>
      <c r="V280" s="24">
        <v>2</v>
      </c>
      <c r="W280" s="24">
        <v>3</v>
      </c>
      <c r="X280" s="20">
        <f>Z275</f>
        <v>0</v>
      </c>
      <c r="Y280" s="20">
        <f>Z277</f>
        <v>0</v>
      </c>
      <c r="Z280" s="25">
        <f t="shared" si="55"/>
        <v>0</v>
      </c>
      <c r="AA280" s="26">
        <f>IF(Z280=1,P273,0)</f>
        <v>0</v>
      </c>
      <c r="AB280" s="24">
        <v>3</v>
      </c>
      <c r="AC280" s="25">
        <f>IF(AB280=(IF(M273=1,D273,(IF(M274=1,D274,"")))),1,0)</f>
        <v>0</v>
      </c>
    </row>
    <row r="281" spans="2:29" ht="15.75" thickBot="1"/>
    <row r="282" spans="2:29">
      <c r="B282" s="131" t="s">
        <v>68</v>
      </c>
      <c r="C282" s="5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144"/>
      <c r="Q282" s="144"/>
      <c r="R282" s="8"/>
      <c r="T282" s="30" t="str">
        <f>IF(D283&lt;&gt;D284,(""),(CONCATENATE("Tým ",D283," hraje proti sobě")))</f>
        <v>Tým  hraje proti sobě</v>
      </c>
      <c r="U282" s="32">
        <f>COUNTBLANK(T282:T290)</f>
        <v>0</v>
      </c>
      <c r="V282" s="22">
        <v>1</v>
      </c>
      <c r="W282" s="22">
        <v>2</v>
      </c>
      <c r="X282" s="22">
        <f>IF(V282=D283,1,0)</f>
        <v>0</v>
      </c>
      <c r="Y282" s="22">
        <f>IF(W282=D284,1,0)</f>
        <v>0</v>
      </c>
      <c r="Z282" s="22">
        <f>X282+Y282</f>
        <v>0</v>
      </c>
      <c r="AB282" s="23"/>
      <c r="AC282" s="23"/>
    </row>
    <row r="283" spans="2:29" ht="15.75">
      <c r="B283" s="132"/>
      <c r="C283" s="145" t="s">
        <v>13</v>
      </c>
      <c r="D283" s="27"/>
      <c r="E283" s="146" t="s">
        <v>15</v>
      </c>
      <c r="F283" s="27"/>
      <c r="G283" s="146" t="s">
        <v>17</v>
      </c>
      <c r="H283" s="147"/>
      <c r="I283" s="146" t="str">
        <f>IF(H283=1,'Hlavní seznam'!$G$20,(IF(H283=2,'Hlavní seznam'!$G$21,(IF(H283=3,'Hlavní seznam'!$G$22,(IF(H283=4,'Hlavní seznam'!$G$23,(IF(H283=5,'Hlavní seznam'!$G$24,(IF(H283=6,'Hlavní seznam'!$G$25,("Neplatná volba"))))))))))))</f>
        <v>Neplatná volba</v>
      </c>
      <c r="J283" s="146"/>
      <c r="K283" s="146"/>
      <c r="L283" s="146" t="s">
        <v>14</v>
      </c>
      <c r="M283" s="27">
        <v>0</v>
      </c>
      <c r="N283" s="2" t="s">
        <v>18</v>
      </c>
      <c r="O283" s="28"/>
      <c r="P283" s="148" t="str">
        <f>IF(O283&lt;&gt;"",(IF(O284&lt;&gt;"",(O284-O283),("00:00:00"))),("00:00:00"))</f>
        <v>00:00:00</v>
      </c>
      <c r="Q283" s="149"/>
      <c r="R283" s="9"/>
      <c r="T283" s="30" t="str">
        <f>IF(I283&lt;&gt;"neplatná volba","",("Chybně zvolená mapa"))</f>
        <v>Chybně zvolená mapa</v>
      </c>
      <c r="U283" s="3"/>
      <c r="V283" s="22">
        <v>1</v>
      </c>
      <c r="W283" s="22">
        <v>3</v>
      </c>
      <c r="X283" s="22">
        <f>IF(V283=D283,1,0)</f>
        <v>0</v>
      </c>
      <c r="Y283" s="22">
        <f>IF(W283=D284,1,0)</f>
        <v>0</v>
      </c>
      <c r="Z283" s="22">
        <f t="shared" ref="Z283:Z287" si="56">X283+Y283</f>
        <v>0</v>
      </c>
      <c r="AB283" s="23"/>
      <c r="AC283" s="23"/>
    </row>
    <row r="284" spans="2:29" ht="15.75">
      <c r="B284" s="132"/>
      <c r="C284" s="145"/>
      <c r="D284" s="27"/>
      <c r="E284" s="146"/>
      <c r="F284" s="27"/>
      <c r="G284" s="146"/>
      <c r="H284" s="147"/>
      <c r="I284" s="146"/>
      <c r="J284" s="146"/>
      <c r="K284" s="146"/>
      <c r="L284" s="146"/>
      <c r="M284" s="27">
        <v>0</v>
      </c>
      <c r="N284" s="2" t="s">
        <v>19</v>
      </c>
      <c r="O284" s="28"/>
      <c r="P284" s="149"/>
      <c r="Q284" s="149"/>
      <c r="R284" s="9"/>
      <c r="T284" s="30" t="str">
        <f>IF(G287&lt;&gt;"neplatná volba","",(CONCATENATE(D287," nemá zvolenu frakci")))</f>
        <v>Neplatný tým nemá zvolenu frakci</v>
      </c>
      <c r="U284" s="3"/>
      <c r="V284" s="22">
        <v>2</v>
      </c>
      <c r="W284" s="22">
        <v>1</v>
      </c>
      <c r="X284" s="22">
        <f>IF(V284=D283,1,0)</f>
        <v>0</v>
      </c>
      <c r="Y284" s="22">
        <f>IF(W284=D284,1,0)</f>
        <v>0</v>
      </c>
      <c r="Z284" s="22">
        <f t="shared" si="56"/>
        <v>0</v>
      </c>
      <c r="AB284" s="23"/>
      <c r="AC284" s="23"/>
    </row>
    <row r="285" spans="2:29">
      <c r="B285" s="132"/>
      <c r="C285" s="4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9"/>
      <c r="T285" s="30" t="str">
        <f>IF(G288&lt;&gt;"neplatná volba","",(CONCATENATE(D288," nemá zvolenu frakci")))</f>
        <v>Neplatný tým nemá zvolenu frakci</v>
      </c>
      <c r="U285" s="3"/>
      <c r="V285" s="22">
        <v>2</v>
      </c>
      <c r="W285" s="22">
        <v>3</v>
      </c>
      <c r="X285" s="22">
        <f>IF(V285=D283,1,0)</f>
        <v>0</v>
      </c>
      <c r="Y285" s="22">
        <f>IF(W285=D284,1,0)</f>
        <v>0</v>
      </c>
      <c r="Z285" s="22">
        <f t="shared" si="56"/>
        <v>0</v>
      </c>
      <c r="AB285" s="23"/>
      <c r="AC285" s="23"/>
    </row>
    <row r="286" spans="2:29">
      <c r="B286" s="132"/>
      <c r="C286" s="4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9"/>
      <c r="T286" s="30" t="str">
        <f>IF(G289&lt;&gt;"neplatná volba","",(CONCATENATE(D289," nemá zvolenu frakci")))</f>
        <v>Neplatný tým nemá zvolenu frakci</v>
      </c>
      <c r="U286" s="3"/>
      <c r="V286" s="22">
        <v>3</v>
      </c>
      <c r="W286" s="22">
        <v>1</v>
      </c>
      <c r="X286" s="22">
        <f>IF(V286=D283,1,0)</f>
        <v>0</v>
      </c>
      <c r="Y286" s="22">
        <f>IF(W286=D284,1,0)</f>
        <v>0</v>
      </c>
      <c r="Z286" s="22">
        <f t="shared" si="56"/>
        <v>0</v>
      </c>
      <c r="AB286" s="23"/>
      <c r="AC286" s="23"/>
    </row>
    <row r="287" spans="2:29" ht="15.75">
      <c r="B287" s="132"/>
      <c r="C287" s="142" t="str">
        <f>CONCATENATE("Hráči v týmu ",D283)</f>
        <v xml:space="preserve">Hráči v týmu </v>
      </c>
      <c r="D287" s="140" t="str">
        <f>IF(D283=1,'Hlavní seznam'!$C$4,(IF(D283=2,'Hlavní seznam'!$H$4,(IF(D283=3,'Hlavní seznam'!$M$4,(IF(D283&gt;3,"Neplatný tým",(IF(D283&lt;1,"Neplatný tým","")))))))))</f>
        <v>Neplatný tým</v>
      </c>
      <c r="E287" s="140"/>
      <c r="F287" s="27"/>
      <c r="G287" s="141" t="str">
        <f>IF(F287=1,'Hlavní seznam'!$L$20,(IF(F287=2,'Hlavní seznam'!$L$21,(IF(F287=3,'Hlavní seznam'!$L$22,(IF(F287=4,'Hlavní seznam'!$L$23,(IF(F287=5,'Hlavní seznam'!$L$24,(IF(F287=6,'Hlavní seznam'!$L$25,(IF(F287=7,'Hlavní seznam'!$L$26,(IF(F287=8,'Hlavní seznam'!$L$27,(IF(F287=9,'Hlavní seznam'!$L$28,("neplatná volba"))))))))))))))))))</f>
        <v>neplatná volba</v>
      </c>
      <c r="H287" s="141"/>
      <c r="I287" s="2"/>
      <c r="J287" s="143" t="str">
        <f>CONCATENATE("Hráči v týmu ",D284)</f>
        <v xml:space="preserve">Hráči v týmu </v>
      </c>
      <c r="K287" s="140" t="str">
        <f>IF(D284=1,'Hlavní seznam'!$C$4,(IF(D284=2,'Hlavní seznam'!$H$4,(IF(D284=3,'Hlavní seznam'!$M$4,(IF(D284&gt;3,"Neplatný tým",(IF(D284&lt;1,"Neplatný tým","")))))))))</f>
        <v>Neplatný tým</v>
      </c>
      <c r="L287" s="140"/>
      <c r="M287" s="27"/>
      <c r="N287" s="141" t="str">
        <f>IF(M287=1,'Hlavní seznam'!$L$20,(IF(M287=2,'Hlavní seznam'!$L$21,(IF(M287=3,'Hlavní seznam'!$L$22,(IF(M287=4,'Hlavní seznam'!$L$23,(IF(M287=5,'Hlavní seznam'!$L$24,(IF(M287=6,'Hlavní seznam'!$L$25,(IF(M287=7,'Hlavní seznam'!$L$26,(IF(M287=8,'Hlavní seznam'!$L$27,(IF(M287=9,'Hlavní seznam'!$L$28,("neplatná volba"))))))))))))))))))</f>
        <v>neplatná volba</v>
      </c>
      <c r="O287" s="141"/>
      <c r="P287" s="138" t="str">
        <f>IF((M283+M284)&lt;&gt;0,"Hra odehrána",(IF(U282=9,"Hra může začít","Hra nemůže ještě začít")))</f>
        <v>Hra nemůže ještě začít</v>
      </c>
      <c r="Q287" s="138"/>
      <c r="R287" s="139"/>
      <c r="T287" s="30" t="str">
        <f>IF(N287&lt;&gt;"neplatná volba","",(CONCATENATE(K287," nemá zvolenu frakci")))</f>
        <v>Neplatný tým nemá zvolenu frakci</v>
      </c>
      <c r="U287" s="3"/>
      <c r="V287" s="22">
        <v>3</v>
      </c>
      <c r="W287" s="22">
        <v>2</v>
      </c>
      <c r="X287" s="22">
        <f>IF(V287=D283,1,0)</f>
        <v>0</v>
      </c>
      <c r="Y287" s="22">
        <f>IF(W287=D284,1,0)</f>
        <v>0</v>
      </c>
      <c r="Z287" s="22">
        <f t="shared" si="56"/>
        <v>0</v>
      </c>
      <c r="AB287" s="23"/>
      <c r="AC287" s="23" t="s">
        <v>25</v>
      </c>
    </row>
    <row r="288" spans="2:29" ht="15.75">
      <c r="B288" s="132"/>
      <c r="C288" s="142"/>
      <c r="D288" s="140" t="str">
        <f>IF(D283=1,'Hlavní seznam'!$C$6,(IF(D283=2,'Hlavní seznam'!$H$6,(IF(D283=3,'Hlavní seznam'!$M$6,(IF(D283&gt;3,"Neplatný tým",(IF(D283&lt;1,"Neplatný tým","")))))))))</f>
        <v>Neplatný tým</v>
      </c>
      <c r="E288" s="140"/>
      <c r="F288" s="27"/>
      <c r="G288" s="141" t="str">
        <f>IF(F283="s",$G$7,(IF(F288=1,'Hlavní seznam'!$L$20,(IF(F288=2,'Hlavní seznam'!$L$21,(IF(F288=3,'Hlavní seznam'!$L$22,(IF(F288=4,'Hlavní seznam'!$L$23,(IF(F288=5,'Hlavní seznam'!$L$24,(IF(F288=6,'Hlavní seznam'!$L$25,(IF(F288=7,'Hlavní seznam'!$L$26,(IF(F288=8,'Hlavní seznam'!$L$27,(IF(F288=9,'Hlavní seznam'!$L$28,("neplatná volba"))))))))))))))))))))</f>
        <v>neplatná volba</v>
      </c>
      <c r="H288" s="141"/>
      <c r="I288" s="2"/>
      <c r="J288" s="143"/>
      <c r="K288" s="140" t="str">
        <f>IF(D284=1,'Hlavní seznam'!$C$6,(IF(D284=2,'Hlavní seznam'!$H$6,(IF(D284=3,'Hlavní seznam'!$M$6,(IF(D284&gt;3,"Neplatný tým",(IF(D284&lt;1,"Neplatný tým","")))))))))</f>
        <v>Neplatný tým</v>
      </c>
      <c r="L288" s="140"/>
      <c r="M288" s="27"/>
      <c r="N288" s="141" t="str">
        <f>IF(F284="s",N287,(IF(M288=1,'Hlavní seznam'!$L$20,(IF(M288=2,'Hlavní seznam'!$L$21,(IF(M288=3,'Hlavní seznam'!$L$22,(IF(M288=4,'Hlavní seznam'!$L$23,(IF(M288=5,'Hlavní seznam'!$L$24,(IF(M288=6,'Hlavní seznam'!$L$25,(IF(M288=7,'Hlavní seznam'!$L$26,(IF(M288=8,'Hlavní seznam'!$L$27,(IF(M288=9,'Hlavní seznam'!$L$28,("neplatná volba"))))))))))))))))))))</f>
        <v>neplatná volba</v>
      </c>
      <c r="O288" s="141"/>
      <c r="P288" s="138"/>
      <c r="Q288" s="138"/>
      <c r="R288" s="139"/>
      <c r="T288" s="30" t="str">
        <f>IF(N288&lt;&gt;"neplatná volba","",(CONCATENATE(K288," nemá zvolenu frakci")))</f>
        <v>Neplatný tým nemá zvolenu frakci</v>
      </c>
      <c r="U288" s="3"/>
      <c r="V288" s="24">
        <v>1</v>
      </c>
      <c r="W288" s="24">
        <v>2</v>
      </c>
      <c r="X288" s="20">
        <f>Z282</f>
        <v>0</v>
      </c>
      <c r="Y288" s="20">
        <f>Z284</f>
        <v>0</v>
      </c>
      <c r="Z288" s="25">
        <f>IF((X288+Y288)=2,1,0)</f>
        <v>0</v>
      </c>
      <c r="AA288" s="26">
        <f>IF(Z288=1,P283,0)</f>
        <v>0</v>
      </c>
      <c r="AB288" s="24">
        <v>1</v>
      </c>
      <c r="AC288" s="25">
        <f>IF(AB288=(IF(M283=1,D283,(IF(M284=1,D284,"")))),1,0)</f>
        <v>0</v>
      </c>
    </row>
    <row r="289" spans="2:29" ht="16.5" thickBot="1">
      <c r="B289" s="132"/>
      <c r="C289" s="142"/>
      <c r="D289" s="140" t="str">
        <f>IF(D283=1,'Hlavní seznam'!$C$8,(IF(D283=2,'Hlavní seznam'!$H$8,(IF(D283=3,'Hlavní seznam'!$M$8,(IF(D283&gt;3,"Neplatný tým",(IF(D283&lt;1,"Neplatný tým","")))))))))</f>
        <v>Neplatný tým</v>
      </c>
      <c r="E289" s="140"/>
      <c r="F289" s="29"/>
      <c r="G289" s="141" t="str">
        <f>IF(F283="s",$G$7,(IF(F289=1,'Hlavní seznam'!$L$20,(IF(F289=2,'Hlavní seznam'!$L$21,(IF(F289=3,'Hlavní seznam'!$L$22,(IF(F289=4,'Hlavní seznam'!$L$23,(IF(F289=5,'Hlavní seznam'!$L$24,(IF(F289=6,'Hlavní seznam'!$L$25,(IF(F289=7,'Hlavní seznam'!$L$26,(IF(F289=8,'Hlavní seznam'!$L$27,(IF(F289=9,'Hlavní seznam'!$L$28,("neplatná volba"))))))))))))))))))))</f>
        <v>neplatná volba</v>
      </c>
      <c r="H289" s="141"/>
      <c r="I289" s="2"/>
      <c r="J289" s="143"/>
      <c r="K289" s="140" t="str">
        <f>IF(D284=1,'Hlavní seznam'!$C$8,(IF(D284=2,'Hlavní seznam'!$H$8,(IF(D284=3,'Hlavní seznam'!$M$8,(IF(D284&gt;3,"Neplatný tým",(IF(D284&lt;1,"Neplatný tým","")))))))))</f>
        <v>Neplatný tým</v>
      </c>
      <c r="L289" s="140"/>
      <c r="M289" s="29"/>
      <c r="N289" s="141" t="str">
        <f>IF(F284="s",N288,(IF(M289=1,'Hlavní seznam'!$L$20,(IF(M289=2,'Hlavní seznam'!$L$21,(IF(M289=3,'Hlavní seznam'!$L$22,(IF(M289=4,'Hlavní seznam'!$L$23,(IF(M289=5,'Hlavní seznam'!$L$24,(IF(M289=6,'Hlavní seznam'!$L$25,(IF(M289=7,'Hlavní seznam'!$L$26,(IF(M289=8,'Hlavní seznam'!$L$27,(IF(M289=9,'Hlavní seznam'!$L$28,("neplatná volba"))))))))))))))))))))</f>
        <v>neplatná volba</v>
      </c>
      <c r="O289" s="141"/>
      <c r="P289" s="138"/>
      <c r="Q289" s="138"/>
      <c r="R289" s="139"/>
      <c r="T289" s="30" t="str">
        <f>IF(N289&lt;&gt;"neplatná volba","",(CONCATENATE(K289," nemá zvolenu frakci")))</f>
        <v>Neplatný tým nemá zvolenu frakci</v>
      </c>
      <c r="U289" s="3"/>
      <c r="V289" s="24">
        <v>1</v>
      </c>
      <c r="W289" s="24">
        <v>3</v>
      </c>
      <c r="X289" s="20">
        <f>Z283</f>
        <v>0</v>
      </c>
      <c r="Y289" s="20">
        <f>Z286</f>
        <v>0</v>
      </c>
      <c r="Z289" s="25">
        <f t="shared" ref="Z289:Z290" si="57">IF((X289+Y289)=2,1,0)</f>
        <v>0</v>
      </c>
      <c r="AA289" s="26">
        <f>IF(Z289=1,P283,0)</f>
        <v>0</v>
      </c>
      <c r="AB289" s="24">
        <v>2</v>
      </c>
      <c r="AC289" s="25">
        <f>IF(AB289=(IF(M283=1,D283,(IF(M284=1,D284,"")))),1,0)</f>
        <v>0</v>
      </c>
    </row>
    <row r="290" spans="2:29" ht="15.75" thickBot="1">
      <c r="B290" s="133"/>
      <c r="C290" s="134" t="str">
        <f>IF(U282=9,"",(CONCATENATE(T282," &amp; ",T283," &amp; ",T284," &amp; ",T285," &amp; ",T286," &amp; ",T287," &amp; ",T288," &amp; ",T289," &amp; ",T290)))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290" s="135"/>
      <c r="E290" s="135"/>
      <c r="F290" s="136"/>
      <c r="G290" s="135"/>
      <c r="H290" s="135"/>
      <c r="I290" s="135"/>
      <c r="J290" s="135"/>
      <c r="K290" s="135"/>
      <c r="L290" s="135"/>
      <c r="M290" s="136"/>
      <c r="N290" s="135"/>
      <c r="O290" s="135"/>
      <c r="P290" s="135"/>
      <c r="Q290" s="135"/>
      <c r="R290" s="137"/>
      <c r="T290" s="31" t="str">
        <f>IF(D287="neplatný tým","Zadán neplatný tým",(IF(K287="neplatný tým","Zadán neplatný tým","")))</f>
        <v>Zadán neplatný tým</v>
      </c>
      <c r="U290" s="3"/>
      <c r="V290" s="24">
        <v>2</v>
      </c>
      <c r="W290" s="24">
        <v>3</v>
      </c>
      <c r="X290" s="20">
        <f>Z285</f>
        <v>0</v>
      </c>
      <c r="Y290" s="20">
        <f>Z287</f>
        <v>0</v>
      </c>
      <c r="Z290" s="25">
        <f t="shared" si="57"/>
        <v>0</v>
      </c>
      <c r="AA290" s="26">
        <f>IF(Z290=1,P283,0)</f>
        <v>0</v>
      </c>
      <c r="AB290" s="24">
        <v>3</v>
      </c>
      <c r="AC290" s="25">
        <f>IF(AB290=(IF(M283=1,D283,(IF(M284=1,D284,"")))),1,0)</f>
        <v>0</v>
      </c>
    </row>
    <row r="291" spans="2:29" ht="15.75" thickBot="1"/>
    <row r="292" spans="2:29">
      <c r="B292" s="131" t="s">
        <v>69</v>
      </c>
      <c r="C292" s="5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144"/>
      <c r="Q292" s="144"/>
      <c r="R292" s="8"/>
      <c r="T292" s="30" t="str">
        <f>IF(D293&lt;&gt;D294,(""),(CONCATENATE("Tým ",D293," hraje proti sobě")))</f>
        <v>Tým  hraje proti sobě</v>
      </c>
      <c r="U292" s="32">
        <f>COUNTBLANK(T292:T300)</f>
        <v>0</v>
      </c>
      <c r="V292" s="22">
        <v>1</v>
      </c>
      <c r="W292" s="22">
        <v>2</v>
      </c>
      <c r="X292" s="22">
        <f>IF(V292=D293,1,0)</f>
        <v>0</v>
      </c>
      <c r="Y292" s="22">
        <f>IF(W292=D294,1,0)</f>
        <v>0</v>
      </c>
      <c r="Z292" s="22">
        <f>X292+Y292</f>
        <v>0</v>
      </c>
      <c r="AB292" s="23"/>
      <c r="AC292" s="23"/>
    </row>
    <row r="293" spans="2:29" ht="15.75">
      <c r="B293" s="132"/>
      <c r="C293" s="145" t="s">
        <v>13</v>
      </c>
      <c r="D293" s="27"/>
      <c r="E293" s="146" t="s">
        <v>15</v>
      </c>
      <c r="F293" s="27"/>
      <c r="G293" s="146" t="s">
        <v>17</v>
      </c>
      <c r="H293" s="147"/>
      <c r="I293" s="146" t="str">
        <f>IF(H293=1,'Hlavní seznam'!$G$20,(IF(H293=2,'Hlavní seznam'!$G$21,(IF(H293=3,'Hlavní seznam'!$G$22,(IF(H293=4,'Hlavní seznam'!$G$23,(IF(H293=5,'Hlavní seznam'!$G$24,(IF(H293=6,'Hlavní seznam'!$G$25,("Neplatná volba"))))))))))))</f>
        <v>Neplatná volba</v>
      </c>
      <c r="J293" s="146"/>
      <c r="K293" s="146"/>
      <c r="L293" s="146" t="s">
        <v>14</v>
      </c>
      <c r="M293" s="27">
        <v>0</v>
      </c>
      <c r="N293" s="2" t="s">
        <v>18</v>
      </c>
      <c r="O293" s="28"/>
      <c r="P293" s="148" t="str">
        <f>IF(O293&lt;&gt;"",(IF(O294&lt;&gt;"",(O294-O293),("00:00:00"))),("00:00:00"))</f>
        <v>00:00:00</v>
      </c>
      <c r="Q293" s="149"/>
      <c r="R293" s="9"/>
      <c r="T293" s="30" t="str">
        <f>IF(I293&lt;&gt;"neplatná volba","",("Chybně zvolená mapa"))</f>
        <v>Chybně zvolená mapa</v>
      </c>
      <c r="U293" s="3"/>
      <c r="V293" s="22">
        <v>1</v>
      </c>
      <c r="W293" s="22">
        <v>3</v>
      </c>
      <c r="X293" s="22">
        <f>IF(V293=D293,1,0)</f>
        <v>0</v>
      </c>
      <c r="Y293" s="22">
        <f>IF(W293=D294,1,0)</f>
        <v>0</v>
      </c>
      <c r="Z293" s="22">
        <f t="shared" ref="Z293:Z297" si="58">X293+Y293</f>
        <v>0</v>
      </c>
      <c r="AB293" s="23"/>
      <c r="AC293" s="23"/>
    </row>
    <row r="294" spans="2:29" ht="15.75">
      <c r="B294" s="132"/>
      <c r="C294" s="145"/>
      <c r="D294" s="27"/>
      <c r="E294" s="146"/>
      <c r="F294" s="27"/>
      <c r="G294" s="146"/>
      <c r="H294" s="147"/>
      <c r="I294" s="146"/>
      <c r="J294" s="146"/>
      <c r="K294" s="146"/>
      <c r="L294" s="146"/>
      <c r="M294" s="27">
        <v>0</v>
      </c>
      <c r="N294" s="2" t="s">
        <v>19</v>
      </c>
      <c r="O294" s="28"/>
      <c r="P294" s="149"/>
      <c r="Q294" s="149"/>
      <c r="R294" s="9"/>
      <c r="T294" s="30" t="str">
        <f>IF(G297&lt;&gt;"neplatná volba","",(CONCATENATE(D297," nemá zvolenu frakci")))</f>
        <v>Neplatný tým nemá zvolenu frakci</v>
      </c>
      <c r="U294" s="3"/>
      <c r="V294" s="22">
        <v>2</v>
      </c>
      <c r="W294" s="22">
        <v>1</v>
      </c>
      <c r="X294" s="22">
        <f>IF(V294=D293,1,0)</f>
        <v>0</v>
      </c>
      <c r="Y294" s="22">
        <f>IF(W294=D294,1,0)</f>
        <v>0</v>
      </c>
      <c r="Z294" s="22">
        <f t="shared" si="58"/>
        <v>0</v>
      </c>
      <c r="AB294" s="23"/>
      <c r="AC294" s="23"/>
    </row>
    <row r="295" spans="2:29">
      <c r="B295" s="132"/>
      <c r="C295" s="4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9"/>
      <c r="T295" s="30" t="str">
        <f>IF(G298&lt;&gt;"neplatná volba","",(CONCATENATE(D298," nemá zvolenu frakci")))</f>
        <v>Neplatný tým nemá zvolenu frakci</v>
      </c>
      <c r="U295" s="3"/>
      <c r="V295" s="22">
        <v>2</v>
      </c>
      <c r="W295" s="22">
        <v>3</v>
      </c>
      <c r="X295" s="22">
        <f>IF(V295=D293,1,0)</f>
        <v>0</v>
      </c>
      <c r="Y295" s="22">
        <f>IF(W295=D294,1,0)</f>
        <v>0</v>
      </c>
      <c r="Z295" s="22">
        <f t="shared" si="58"/>
        <v>0</v>
      </c>
      <c r="AB295" s="23"/>
      <c r="AC295" s="23"/>
    </row>
    <row r="296" spans="2:29">
      <c r="B296" s="132"/>
      <c r="C296" s="4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9"/>
      <c r="T296" s="30" t="str">
        <f>IF(G299&lt;&gt;"neplatná volba","",(CONCATENATE(D299," nemá zvolenu frakci")))</f>
        <v>Neplatný tým nemá zvolenu frakci</v>
      </c>
      <c r="U296" s="3"/>
      <c r="V296" s="22">
        <v>3</v>
      </c>
      <c r="W296" s="22">
        <v>1</v>
      </c>
      <c r="X296" s="22">
        <f>IF(V296=D293,1,0)</f>
        <v>0</v>
      </c>
      <c r="Y296" s="22">
        <f>IF(W296=D294,1,0)</f>
        <v>0</v>
      </c>
      <c r="Z296" s="22">
        <f t="shared" si="58"/>
        <v>0</v>
      </c>
      <c r="AB296" s="23"/>
      <c r="AC296" s="23"/>
    </row>
    <row r="297" spans="2:29" ht="15.75">
      <c r="B297" s="132"/>
      <c r="C297" s="142" t="str">
        <f>CONCATENATE("Hráči v týmu ",D293)</f>
        <v xml:space="preserve">Hráči v týmu </v>
      </c>
      <c r="D297" s="140" t="str">
        <f>IF(D293=1,'Hlavní seznam'!$C$4,(IF(D293=2,'Hlavní seznam'!$H$4,(IF(D293=3,'Hlavní seznam'!$M$4,(IF(D293&gt;3,"Neplatný tým",(IF(D293&lt;1,"Neplatný tým","")))))))))</f>
        <v>Neplatný tým</v>
      </c>
      <c r="E297" s="140"/>
      <c r="F297" s="27"/>
      <c r="G297" s="141" t="str">
        <f>IF(F297=1,'Hlavní seznam'!$L$20,(IF(F297=2,'Hlavní seznam'!$L$21,(IF(F297=3,'Hlavní seznam'!$L$22,(IF(F297=4,'Hlavní seznam'!$L$23,(IF(F297=5,'Hlavní seznam'!$L$24,(IF(F297=6,'Hlavní seznam'!$L$25,(IF(F297=7,'Hlavní seznam'!$L$26,(IF(F297=8,'Hlavní seznam'!$L$27,(IF(F297=9,'Hlavní seznam'!$L$28,("neplatná volba"))))))))))))))))))</f>
        <v>neplatná volba</v>
      </c>
      <c r="H297" s="141"/>
      <c r="I297" s="2"/>
      <c r="J297" s="143" t="str">
        <f>CONCATENATE("Hráči v týmu ",D294)</f>
        <v xml:space="preserve">Hráči v týmu </v>
      </c>
      <c r="K297" s="140" t="str">
        <f>IF(D294=1,'Hlavní seznam'!$C$4,(IF(D294=2,'Hlavní seznam'!$H$4,(IF(D294=3,'Hlavní seznam'!$M$4,(IF(D294&gt;3,"Neplatný tým",(IF(D294&lt;1,"Neplatný tým","")))))))))</f>
        <v>Neplatný tým</v>
      </c>
      <c r="L297" s="140"/>
      <c r="M297" s="27"/>
      <c r="N297" s="141" t="str">
        <f>IF(M297=1,'Hlavní seznam'!$L$20,(IF(M297=2,'Hlavní seznam'!$L$21,(IF(M297=3,'Hlavní seznam'!$L$22,(IF(M297=4,'Hlavní seznam'!$L$23,(IF(M297=5,'Hlavní seznam'!$L$24,(IF(M297=6,'Hlavní seznam'!$L$25,(IF(M297=7,'Hlavní seznam'!$L$26,(IF(M297=8,'Hlavní seznam'!$L$27,(IF(M297=9,'Hlavní seznam'!$L$28,("neplatná volba"))))))))))))))))))</f>
        <v>neplatná volba</v>
      </c>
      <c r="O297" s="141"/>
      <c r="P297" s="138" t="str">
        <f>IF((M293+M294)&lt;&gt;0,"Hra odehrána",(IF(U292=9,"Hra může začít","Hra nemůže ještě začít")))</f>
        <v>Hra nemůže ještě začít</v>
      </c>
      <c r="Q297" s="138"/>
      <c r="R297" s="139"/>
      <c r="T297" s="30" t="str">
        <f>IF(N297&lt;&gt;"neplatná volba","",(CONCATENATE(K297," nemá zvolenu frakci")))</f>
        <v>Neplatný tým nemá zvolenu frakci</v>
      </c>
      <c r="U297" s="3"/>
      <c r="V297" s="22">
        <v>3</v>
      </c>
      <c r="W297" s="22">
        <v>2</v>
      </c>
      <c r="X297" s="22">
        <f>IF(V297=D293,1,0)</f>
        <v>0</v>
      </c>
      <c r="Y297" s="22">
        <f>IF(W297=D294,1,0)</f>
        <v>0</v>
      </c>
      <c r="Z297" s="22">
        <f t="shared" si="58"/>
        <v>0</v>
      </c>
      <c r="AB297" s="23"/>
      <c r="AC297" s="23" t="s">
        <v>25</v>
      </c>
    </row>
    <row r="298" spans="2:29" ht="15.75">
      <c r="B298" s="132"/>
      <c r="C298" s="142"/>
      <c r="D298" s="140" t="str">
        <f>IF(D293=1,'Hlavní seznam'!$C$6,(IF(D293=2,'Hlavní seznam'!$H$6,(IF(D293=3,'Hlavní seznam'!$M$6,(IF(D293&gt;3,"Neplatný tým",(IF(D293&lt;1,"Neplatný tým","")))))))))</f>
        <v>Neplatný tým</v>
      </c>
      <c r="E298" s="140"/>
      <c r="F298" s="27"/>
      <c r="G298" s="141" t="str">
        <f>IF(F293="s",$G$7,(IF(F298=1,'Hlavní seznam'!$L$20,(IF(F298=2,'Hlavní seznam'!$L$21,(IF(F298=3,'Hlavní seznam'!$L$22,(IF(F298=4,'Hlavní seznam'!$L$23,(IF(F298=5,'Hlavní seznam'!$L$24,(IF(F298=6,'Hlavní seznam'!$L$25,(IF(F298=7,'Hlavní seznam'!$L$26,(IF(F298=8,'Hlavní seznam'!$L$27,(IF(F298=9,'Hlavní seznam'!$L$28,("neplatná volba"))))))))))))))))))))</f>
        <v>neplatná volba</v>
      </c>
      <c r="H298" s="141"/>
      <c r="I298" s="2"/>
      <c r="J298" s="143"/>
      <c r="K298" s="140" t="str">
        <f>IF(D294=1,'Hlavní seznam'!$C$6,(IF(D294=2,'Hlavní seznam'!$H$6,(IF(D294=3,'Hlavní seznam'!$M$6,(IF(D294&gt;3,"Neplatný tým",(IF(D294&lt;1,"Neplatný tým","")))))))))</f>
        <v>Neplatný tým</v>
      </c>
      <c r="L298" s="140"/>
      <c r="M298" s="27"/>
      <c r="N298" s="141" t="str">
        <f>IF(F294="s",N297,(IF(M298=1,'Hlavní seznam'!$L$20,(IF(M298=2,'Hlavní seznam'!$L$21,(IF(M298=3,'Hlavní seznam'!$L$22,(IF(M298=4,'Hlavní seznam'!$L$23,(IF(M298=5,'Hlavní seznam'!$L$24,(IF(M298=6,'Hlavní seznam'!$L$25,(IF(M298=7,'Hlavní seznam'!$L$26,(IF(M298=8,'Hlavní seznam'!$L$27,(IF(M298=9,'Hlavní seznam'!$L$28,("neplatná volba"))))))))))))))))))))</f>
        <v>neplatná volba</v>
      </c>
      <c r="O298" s="141"/>
      <c r="P298" s="138"/>
      <c r="Q298" s="138"/>
      <c r="R298" s="139"/>
      <c r="T298" s="30" t="str">
        <f>IF(N298&lt;&gt;"neplatná volba","",(CONCATENATE(K298," nemá zvolenu frakci")))</f>
        <v>Neplatný tým nemá zvolenu frakci</v>
      </c>
      <c r="U298" s="3"/>
      <c r="V298" s="24">
        <v>1</v>
      </c>
      <c r="W298" s="24">
        <v>2</v>
      </c>
      <c r="X298" s="20">
        <f>Z292</f>
        <v>0</v>
      </c>
      <c r="Y298" s="20">
        <f>Z294</f>
        <v>0</v>
      </c>
      <c r="Z298" s="25">
        <f>IF((X298+Y298)=2,1,0)</f>
        <v>0</v>
      </c>
      <c r="AA298" s="26">
        <f>IF(Z298=1,P293,0)</f>
        <v>0</v>
      </c>
      <c r="AB298" s="24">
        <v>1</v>
      </c>
      <c r="AC298" s="25">
        <f>IF(AB298=(IF(M293=1,D293,(IF(M294=1,D294,"")))),1,0)</f>
        <v>0</v>
      </c>
    </row>
    <row r="299" spans="2:29" ht="16.5" thickBot="1">
      <c r="B299" s="132"/>
      <c r="C299" s="142"/>
      <c r="D299" s="140" t="str">
        <f>IF(D293=1,'Hlavní seznam'!$C$8,(IF(D293=2,'Hlavní seznam'!$H$8,(IF(D293=3,'Hlavní seznam'!$M$8,(IF(D293&gt;3,"Neplatný tým",(IF(D293&lt;1,"Neplatný tým","")))))))))</f>
        <v>Neplatný tým</v>
      </c>
      <c r="E299" s="140"/>
      <c r="F299" s="29"/>
      <c r="G299" s="141" t="str">
        <f>IF(F293="s",$G$7,(IF(F299=1,'Hlavní seznam'!$L$20,(IF(F299=2,'Hlavní seznam'!$L$21,(IF(F299=3,'Hlavní seznam'!$L$22,(IF(F299=4,'Hlavní seznam'!$L$23,(IF(F299=5,'Hlavní seznam'!$L$24,(IF(F299=6,'Hlavní seznam'!$L$25,(IF(F299=7,'Hlavní seznam'!$L$26,(IF(F299=8,'Hlavní seznam'!$L$27,(IF(F299=9,'Hlavní seznam'!$L$28,("neplatná volba"))))))))))))))))))))</f>
        <v>neplatná volba</v>
      </c>
      <c r="H299" s="141"/>
      <c r="I299" s="2"/>
      <c r="J299" s="143"/>
      <c r="K299" s="140" t="str">
        <f>IF(D294=1,'Hlavní seznam'!$C$8,(IF(D294=2,'Hlavní seznam'!$H$8,(IF(D294=3,'Hlavní seznam'!$M$8,(IF(D294&gt;3,"Neplatný tým",(IF(D294&lt;1,"Neplatný tým","")))))))))</f>
        <v>Neplatný tým</v>
      </c>
      <c r="L299" s="140"/>
      <c r="M299" s="29"/>
      <c r="N299" s="141" t="str">
        <f>IF(F294="s",N298,(IF(M299=1,'Hlavní seznam'!$L$20,(IF(M299=2,'Hlavní seznam'!$L$21,(IF(M299=3,'Hlavní seznam'!$L$22,(IF(M299=4,'Hlavní seznam'!$L$23,(IF(M299=5,'Hlavní seznam'!$L$24,(IF(M299=6,'Hlavní seznam'!$L$25,(IF(M299=7,'Hlavní seznam'!$L$26,(IF(M299=8,'Hlavní seznam'!$L$27,(IF(M299=9,'Hlavní seznam'!$L$28,("neplatná volba"))))))))))))))))))))</f>
        <v>neplatná volba</v>
      </c>
      <c r="O299" s="141"/>
      <c r="P299" s="138"/>
      <c r="Q299" s="138"/>
      <c r="R299" s="139"/>
      <c r="T299" s="30" t="str">
        <f>IF(N299&lt;&gt;"neplatná volba","",(CONCATENATE(K299," nemá zvolenu frakci")))</f>
        <v>Neplatný tým nemá zvolenu frakci</v>
      </c>
      <c r="U299" s="3"/>
      <c r="V299" s="24">
        <v>1</v>
      </c>
      <c r="W299" s="24">
        <v>3</v>
      </c>
      <c r="X299" s="20">
        <f>Z293</f>
        <v>0</v>
      </c>
      <c r="Y299" s="20">
        <f>Z296</f>
        <v>0</v>
      </c>
      <c r="Z299" s="25">
        <f t="shared" ref="Z299:Z300" si="59">IF((X299+Y299)=2,1,0)</f>
        <v>0</v>
      </c>
      <c r="AA299" s="26">
        <f>IF(Z299=1,P293,0)</f>
        <v>0</v>
      </c>
      <c r="AB299" s="24">
        <v>2</v>
      </c>
      <c r="AC299" s="25">
        <f>IF(AB299=(IF(M293=1,D293,(IF(M294=1,D294,"")))),1,0)</f>
        <v>0</v>
      </c>
    </row>
    <row r="300" spans="2:29" ht="15.75" thickBot="1">
      <c r="B300" s="133"/>
      <c r="C300" s="134" t="str">
        <f>IF(U292=9,"",(CONCATENATE(T292," &amp; ",T293," &amp; ",T294," &amp; ",T295," &amp; ",T296," &amp; ",T297," &amp; ",T298," &amp; ",T299," &amp; ",T300)))</f>
        <v>Tým  hraje proti sobě &amp; Chybně zvolená mapa &amp; Neplatný tým nemá zvolenu frakci &amp; Neplatný tým nemá zvolenu frakci &amp; Neplatný tým nemá zvolenu frakci &amp; Neplatný tým nemá zvolenu frakci &amp; Neplatný tým nemá zvolenu frakci &amp; Neplatný tým nemá zvolenu frakci &amp; Zadán neplatný tým</v>
      </c>
      <c r="D300" s="135"/>
      <c r="E300" s="135"/>
      <c r="F300" s="136"/>
      <c r="G300" s="135"/>
      <c r="H300" s="135"/>
      <c r="I300" s="135"/>
      <c r="J300" s="135"/>
      <c r="K300" s="135"/>
      <c r="L300" s="135"/>
      <c r="M300" s="136"/>
      <c r="N300" s="135"/>
      <c r="O300" s="135"/>
      <c r="P300" s="135"/>
      <c r="Q300" s="135"/>
      <c r="R300" s="137"/>
      <c r="T300" s="31" t="str">
        <f>IF(D297="neplatný tým","Zadán neplatný tým",(IF(K297="neplatný tým","Zadán neplatný tým","")))</f>
        <v>Zadán neplatný tým</v>
      </c>
      <c r="U300" s="3"/>
      <c r="V300" s="24">
        <v>2</v>
      </c>
      <c r="W300" s="24">
        <v>3</v>
      </c>
      <c r="X300" s="20">
        <f>Z295</f>
        <v>0</v>
      </c>
      <c r="Y300" s="20">
        <f>Z297</f>
        <v>0</v>
      </c>
      <c r="Z300" s="25">
        <f t="shared" si="59"/>
        <v>0</v>
      </c>
      <c r="AA300" s="26">
        <f>IF(Z300=1,P293,0)</f>
        <v>0</v>
      </c>
      <c r="AB300" s="24">
        <v>3</v>
      </c>
      <c r="AC300" s="25">
        <f>IF(AB300=(IF(M293=1,D293,(IF(M294=1,D294,"")))),1,0)</f>
        <v>0</v>
      </c>
    </row>
  </sheetData>
  <sheetProtection password="FB8D" sheet="1" objects="1" scenarios="1" selectLockedCells="1"/>
  <mergeCells count="750">
    <mergeCell ref="C300:R300"/>
    <mergeCell ref="C297:C299"/>
    <mergeCell ref="D297:E297"/>
    <mergeCell ref="G297:H297"/>
    <mergeCell ref="J297:J299"/>
    <mergeCell ref="K297:L297"/>
    <mergeCell ref="N297:O297"/>
    <mergeCell ref="P297:R299"/>
    <mergeCell ref="D298:E298"/>
    <mergeCell ref="G298:H298"/>
    <mergeCell ref="K298:L298"/>
    <mergeCell ref="N298:O298"/>
    <mergeCell ref="D299:E299"/>
    <mergeCell ref="G299:H299"/>
    <mergeCell ref="K299:L299"/>
    <mergeCell ref="N299:O299"/>
    <mergeCell ref="C290:R290"/>
    <mergeCell ref="P292:Q292"/>
    <mergeCell ref="C293:C294"/>
    <mergeCell ref="E293:E294"/>
    <mergeCell ref="G293:G294"/>
    <mergeCell ref="H293:H294"/>
    <mergeCell ref="I293:K294"/>
    <mergeCell ref="L293:L294"/>
    <mergeCell ref="P293:Q294"/>
    <mergeCell ref="C287:C289"/>
    <mergeCell ref="D287:E287"/>
    <mergeCell ref="G287:H287"/>
    <mergeCell ref="J287:J289"/>
    <mergeCell ref="K287:L287"/>
    <mergeCell ref="N287:O287"/>
    <mergeCell ref="P287:R289"/>
    <mergeCell ref="D288:E288"/>
    <mergeCell ref="G288:H288"/>
    <mergeCell ref="K288:L288"/>
    <mergeCell ref="N288:O288"/>
    <mergeCell ref="D289:E289"/>
    <mergeCell ref="G289:H289"/>
    <mergeCell ref="K289:L289"/>
    <mergeCell ref="N289:O289"/>
    <mergeCell ref="C280:R280"/>
    <mergeCell ref="P282:Q282"/>
    <mergeCell ref="C283:C284"/>
    <mergeCell ref="E283:E284"/>
    <mergeCell ref="G283:G284"/>
    <mergeCell ref="H283:H284"/>
    <mergeCell ref="I283:K284"/>
    <mergeCell ref="L283:L284"/>
    <mergeCell ref="P283:Q284"/>
    <mergeCell ref="C277:C279"/>
    <mergeCell ref="D277:E277"/>
    <mergeCell ref="G277:H277"/>
    <mergeCell ref="J277:J279"/>
    <mergeCell ref="K277:L277"/>
    <mergeCell ref="N277:O277"/>
    <mergeCell ref="P277:R279"/>
    <mergeCell ref="D278:E278"/>
    <mergeCell ref="G278:H278"/>
    <mergeCell ref="K278:L278"/>
    <mergeCell ref="N278:O278"/>
    <mergeCell ref="D279:E279"/>
    <mergeCell ref="G279:H279"/>
    <mergeCell ref="K279:L279"/>
    <mergeCell ref="N279:O279"/>
    <mergeCell ref="C270:R270"/>
    <mergeCell ref="P272:Q272"/>
    <mergeCell ref="C273:C274"/>
    <mergeCell ref="E273:E274"/>
    <mergeCell ref="G273:G274"/>
    <mergeCell ref="H273:H274"/>
    <mergeCell ref="I273:K274"/>
    <mergeCell ref="L273:L274"/>
    <mergeCell ref="P273:Q274"/>
    <mergeCell ref="C267:C269"/>
    <mergeCell ref="D267:E267"/>
    <mergeCell ref="G267:H267"/>
    <mergeCell ref="J267:J269"/>
    <mergeCell ref="K267:L267"/>
    <mergeCell ref="N267:O267"/>
    <mergeCell ref="P267:R269"/>
    <mergeCell ref="D268:E268"/>
    <mergeCell ref="G268:H268"/>
    <mergeCell ref="K268:L268"/>
    <mergeCell ref="N268:O268"/>
    <mergeCell ref="D269:E269"/>
    <mergeCell ref="G269:H269"/>
    <mergeCell ref="K269:L269"/>
    <mergeCell ref="N269:O269"/>
    <mergeCell ref="C260:R260"/>
    <mergeCell ref="P262:Q262"/>
    <mergeCell ref="C263:C264"/>
    <mergeCell ref="E263:E264"/>
    <mergeCell ref="G263:G264"/>
    <mergeCell ref="H263:H264"/>
    <mergeCell ref="I263:K264"/>
    <mergeCell ref="L263:L264"/>
    <mergeCell ref="P263:Q264"/>
    <mergeCell ref="C257:C259"/>
    <mergeCell ref="D257:E257"/>
    <mergeCell ref="G257:H257"/>
    <mergeCell ref="J257:J259"/>
    <mergeCell ref="K257:L257"/>
    <mergeCell ref="N257:O257"/>
    <mergeCell ref="P257:R259"/>
    <mergeCell ref="D258:E258"/>
    <mergeCell ref="G258:H258"/>
    <mergeCell ref="K258:L258"/>
    <mergeCell ref="N258:O258"/>
    <mergeCell ref="D259:E259"/>
    <mergeCell ref="G259:H259"/>
    <mergeCell ref="K259:L259"/>
    <mergeCell ref="N259:O259"/>
    <mergeCell ref="C250:R250"/>
    <mergeCell ref="P252:Q252"/>
    <mergeCell ref="C253:C254"/>
    <mergeCell ref="E253:E254"/>
    <mergeCell ref="G253:G254"/>
    <mergeCell ref="H253:H254"/>
    <mergeCell ref="I253:K254"/>
    <mergeCell ref="L253:L254"/>
    <mergeCell ref="P253:Q254"/>
    <mergeCell ref="C247:C249"/>
    <mergeCell ref="D247:E247"/>
    <mergeCell ref="G247:H247"/>
    <mergeCell ref="J247:J249"/>
    <mergeCell ref="K247:L247"/>
    <mergeCell ref="N247:O247"/>
    <mergeCell ref="P247:R249"/>
    <mergeCell ref="D248:E248"/>
    <mergeCell ref="G248:H248"/>
    <mergeCell ref="K248:L248"/>
    <mergeCell ref="N248:O248"/>
    <mergeCell ref="D249:E249"/>
    <mergeCell ref="G249:H249"/>
    <mergeCell ref="K249:L249"/>
    <mergeCell ref="N249:O249"/>
    <mergeCell ref="C240:R240"/>
    <mergeCell ref="P242:Q242"/>
    <mergeCell ref="C243:C244"/>
    <mergeCell ref="E243:E244"/>
    <mergeCell ref="G243:G244"/>
    <mergeCell ref="H243:H244"/>
    <mergeCell ref="I243:K244"/>
    <mergeCell ref="L243:L244"/>
    <mergeCell ref="P243:Q244"/>
    <mergeCell ref="C237:C239"/>
    <mergeCell ref="D237:E237"/>
    <mergeCell ref="G237:H237"/>
    <mergeCell ref="J237:J239"/>
    <mergeCell ref="K237:L237"/>
    <mergeCell ref="N237:O237"/>
    <mergeCell ref="P237:R239"/>
    <mergeCell ref="D238:E238"/>
    <mergeCell ref="G238:H238"/>
    <mergeCell ref="K238:L238"/>
    <mergeCell ref="N238:O238"/>
    <mergeCell ref="D239:E239"/>
    <mergeCell ref="G239:H239"/>
    <mergeCell ref="K239:L239"/>
    <mergeCell ref="N239:O239"/>
    <mergeCell ref="C230:R230"/>
    <mergeCell ref="P232:Q232"/>
    <mergeCell ref="C233:C234"/>
    <mergeCell ref="E233:E234"/>
    <mergeCell ref="G233:G234"/>
    <mergeCell ref="H233:H234"/>
    <mergeCell ref="I233:K234"/>
    <mergeCell ref="L233:L234"/>
    <mergeCell ref="P233:Q234"/>
    <mergeCell ref="C227:C229"/>
    <mergeCell ref="D227:E227"/>
    <mergeCell ref="G227:H227"/>
    <mergeCell ref="J227:J229"/>
    <mergeCell ref="K227:L227"/>
    <mergeCell ref="N227:O227"/>
    <mergeCell ref="P227:R229"/>
    <mergeCell ref="D228:E228"/>
    <mergeCell ref="G228:H228"/>
    <mergeCell ref="K228:L228"/>
    <mergeCell ref="N228:O228"/>
    <mergeCell ref="D229:E229"/>
    <mergeCell ref="G229:H229"/>
    <mergeCell ref="K229:L229"/>
    <mergeCell ref="N229:O229"/>
    <mergeCell ref="C220:R220"/>
    <mergeCell ref="P222:Q222"/>
    <mergeCell ref="C223:C224"/>
    <mergeCell ref="E223:E224"/>
    <mergeCell ref="G223:G224"/>
    <mergeCell ref="H223:H224"/>
    <mergeCell ref="I223:K224"/>
    <mergeCell ref="L223:L224"/>
    <mergeCell ref="P223:Q224"/>
    <mergeCell ref="C217:C219"/>
    <mergeCell ref="D217:E217"/>
    <mergeCell ref="G217:H217"/>
    <mergeCell ref="J217:J219"/>
    <mergeCell ref="K217:L217"/>
    <mergeCell ref="N217:O217"/>
    <mergeCell ref="P217:R219"/>
    <mergeCell ref="D218:E218"/>
    <mergeCell ref="G218:H218"/>
    <mergeCell ref="K218:L218"/>
    <mergeCell ref="N218:O218"/>
    <mergeCell ref="D219:E219"/>
    <mergeCell ref="G219:H219"/>
    <mergeCell ref="K219:L219"/>
    <mergeCell ref="N219:O219"/>
    <mergeCell ref="C210:R210"/>
    <mergeCell ref="P212:Q212"/>
    <mergeCell ref="C213:C214"/>
    <mergeCell ref="E213:E214"/>
    <mergeCell ref="G213:G214"/>
    <mergeCell ref="H213:H214"/>
    <mergeCell ref="I213:K214"/>
    <mergeCell ref="L213:L214"/>
    <mergeCell ref="P213:Q214"/>
    <mergeCell ref="C207:C209"/>
    <mergeCell ref="D207:E207"/>
    <mergeCell ref="G207:H207"/>
    <mergeCell ref="J207:J209"/>
    <mergeCell ref="K207:L207"/>
    <mergeCell ref="N207:O207"/>
    <mergeCell ref="P207:R209"/>
    <mergeCell ref="D208:E208"/>
    <mergeCell ref="G208:H208"/>
    <mergeCell ref="K208:L208"/>
    <mergeCell ref="N208:O208"/>
    <mergeCell ref="D209:E209"/>
    <mergeCell ref="G209:H209"/>
    <mergeCell ref="K209:L209"/>
    <mergeCell ref="N209:O209"/>
    <mergeCell ref="C3:C4"/>
    <mergeCell ref="H3:H4"/>
    <mergeCell ref="L3:L4"/>
    <mergeCell ref="D17:E17"/>
    <mergeCell ref="P202:Q202"/>
    <mergeCell ref="C203:C204"/>
    <mergeCell ref="E203:E204"/>
    <mergeCell ref="G203:G204"/>
    <mergeCell ref="H203:H204"/>
    <mergeCell ref="I203:K204"/>
    <mergeCell ref="L203:L204"/>
    <mergeCell ref="P203:Q204"/>
    <mergeCell ref="D7:E7"/>
    <mergeCell ref="D8:E8"/>
    <mergeCell ref="D9:E9"/>
    <mergeCell ref="E3:E4"/>
    <mergeCell ref="P12:Q12"/>
    <mergeCell ref="C13:C14"/>
    <mergeCell ref="E13:E14"/>
    <mergeCell ref="G13:G14"/>
    <mergeCell ref="H13:H14"/>
    <mergeCell ref="I13:K14"/>
    <mergeCell ref="L13:L14"/>
    <mergeCell ref="P13:Q14"/>
    <mergeCell ref="P2:Q2"/>
    <mergeCell ref="G7:H7"/>
    <mergeCell ref="G8:H8"/>
    <mergeCell ref="G9:H9"/>
    <mergeCell ref="N7:O7"/>
    <mergeCell ref="N8:O8"/>
    <mergeCell ref="N9:O9"/>
    <mergeCell ref="P3:Q4"/>
    <mergeCell ref="J7:J9"/>
    <mergeCell ref="K7:L7"/>
    <mergeCell ref="K8:L8"/>
    <mergeCell ref="K9:L9"/>
    <mergeCell ref="G3:G4"/>
    <mergeCell ref="I3:K4"/>
    <mergeCell ref="P7:R9"/>
    <mergeCell ref="C10:R10"/>
    <mergeCell ref="C7:C9"/>
    <mergeCell ref="D19:E19"/>
    <mergeCell ref="G19:H19"/>
    <mergeCell ref="K19:L19"/>
    <mergeCell ref="N19:O19"/>
    <mergeCell ref="C20:R20"/>
    <mergeCell ref="C17:C19"/>
    <mergeCell ref="G17:H17"/>
    <mergeCell ref="J17:J19"/>
    <mergeCell ref="K17:L17"/>
    <mergeCell ref="N17:O17"/>
    <mergeCell ref="P17:R19"/>
    <mergeCell ref="D18:E18"/>
    <mergeCell ref="G18:H18"/>
    <mergeCell ref="K18:L18"/>
    <mergeCell ref="N18:O18"/>
    <mergeCell ref="C27:C29"/>
    <mergeCell ref="D27:E27"/>
    <mergeCell ref="G27:H27"/>
    <mergeCell ref="J27:J29"/>
    <mergeCell ref="K27:L27"/>
    <mergeCell ref="N27:O27"/>
    <mergeCell ref="P27:R29"/>
    <mergeCell ref="D28:E28"/>
    <mergeCell ref="P22:Q22"/>
    <mergeCell ref="C23:C24"/>
    <mergeCell ref="E23:E24"/>
    <mergeCell ref="G23:G24"/>
    <mergeCell ref="H23:H24"/>
    <mergeCell ref="I23:K24"/>
    <mergeCell ref="G28:H28"/>
    <mergeCell ref="K28:L28"/>
    <mergeCell ref="N28:O28"/>
    <mergeCell ref="D29:E29"/>
    <mergeCell ref="G29:H29"/>
    <mergeCell ref="K29:L29"/>
    <mergeCell ref="N29:O29"/>
    <mergeCell ref="L23:L24"/>
    <mergeCell ref="P23:Q24"/>
    <mergeCell ref="C37:C39"/>
    <mergeCell ref="D37:E37"/>
    <mergeCell ref="G37:H37"/>
    <mergeCell ref="J37:J39"/>
    <mergeCell ref="K37:L37"/>
    <mergeCell ref="N37:O37"/>
    <mergeCell ref="C30:R30"/>
    <mergeCell ref="P32:Q32"/>
    <mergeCell ref="C33:C34"/>
    <mergeCell ref="E33:E34"/>
    <mergeCell ref="G33:G34"/>
    <mergeCell ref="H33:H34"/>
    <mergeCell ref="I33:K34"/>
    <mergeCell ref="L33:L34"/>
    <mergeCell ref="P33:Q34"/>
    <mergeCell ref="P37:R39"/>
    <mergeCell ref="D38:E38"/>
    <mergeCell ref="G38:H38"/>
    <mergeCell ref="K38:L38"/>
    <mergeCell ref="N38:O38"/>
    <mergeCell ref="D39:E39"/>
    <mergeCell ref="G39:H39"/>
    <mergeCell ref="K39:L39"/>
    <mergeCell ref="N39:O39"/>
    <mergeCell ref="C47:C49"/>
    <mergeCell ref="D47:E47"/>
    <mergeCell ref="G47:H47"/>
    <mergeCell ref="J47:J49"/>
    <mergeCell ref="K47:L47"/>
    <mergeCell ref="N47:O47"/>
    <mergeCell ref="C40:R40"/>
    <mergeCell ref="P42:Q42"/>
    <mergeCell ref="C43:C44"/>
    <mergeCell ref="E43:E44"/>
    <mergeCell ref="G43:G44"/>
    <mergeCell ref="H43:H44"/>
    <mergeCell ref="I43:K44"/>
    <mergeCell ref="L43:L44"/>
    <mergeCell ref="P43:Q44"/>
    <mergeCell ref="P47:R49"/>
    <mergeCell ref="D48:E48"/>
    <mergeCell ref="G48:H48"/>
    <mergeCell ref="K48:L48"/>
    <mergeCell ref="N48:O48"/>
    <mergeCell ref="D49:E49"/>
    <mergeCell ref="G49:H49"/>
    <mergeCell ref="K49:L49"/>
    <mergeCell ref="N49:O49"/>
    <mergeCell ref="C57:C59"/>
    <mergeCell ref="D57:E57"/>
    <mergeCell ref="G57:H57"/>
    <mergeCell ref="J57:J59"/>
    <mergeCell ref="K57:L57"/>
    <mergeCell ref="N57:O57"/>
    <mergeCell ref="C50:R50"/>
    <mergeCell ref="P52:Q52"/>
    <mergeCell ref="C53:C54"/>
    <mergeCell ref="E53:E54"/>
    <mergeCell ref="G53:G54"/>
    <mergeCell ref="H53:H54"/>
    <mergeCell ref="I53:K54"/>
    <mergeCell ref="L53:L54"/>
    <mergeCell ref="P53:Q54"/>
    <mergeCell ref="P57:R59"/>
    <mergeCell ref="D58:E58"/>
    <mergeCell ref="G58:H58"/>
    <mergeCell ref="K58:L58"/>
    <mergeCell ref="N58:O58"/>
    <mergeCell ref="D59:E59"/>
    <mergeCell ref="G59:H59"/>
    <mergeCell ref="K59:L59"/>
    <mergeCell ref="N59:O59"/>
    <mergeCell ref="C67:C69"/>
    <mergeCell ref="D67:E67"/>
    <mergeCell ref="G67:H67"/>
    <mergeCell ref="J67:J69"/>
    <mergeCell ref="K67:L67"/>
    <mergeCell ref="N67:O67"/>
    <mergeCell ref="C60:R60"/>
    <mergeCell ref="P62:Q62"/>
    <mergeCell ref="C63:C64"/>
    <mergeCell ref="E63:E64"/>
    <mergeCell ref="G63:G64"/>
    <mergeCell ref="H63:H64"/>
    <mergeCell ref="I63:K64"/>
    <mergeCell ref="L63:L64"/>
    <mergeCell ref="P63:Q64"/>
    <mergeCell ref="P67:R69"/>
    <mergeCell ref="D68:E68"/>
    <mergeCell ref="G68:H68"/>
    <mergeCell ref="K68:L68"/>
    <mergeCell ref="N68:O68"/>
    <mergeCell ref="D69:E69"/>
    <mergeCell ref="G69:H69"/>
    <mergeCell ref="K69:L69"/>
    <mergeCell ref="N69:O69"/>
    <mergeCell ref="C77:C79"/>
    <mergeCell ref="D77:E77"/>
    <mergeCell ref="G77:H77"/>
    <mergeCell ref="J77:J79"/>
    <mergeCell ref="K77:L77"/>
    <mergeCell ref="N77:O77"/>
    <mergeCell ref="C70:R70"/>
    <mergeCell ref="P72:Q72"/>
    <mergeCell ref="C73:C74"/>
    <mergeCell ref="E73:E74"/>
    <mergeCell ref="G73:G74"/>
    <mergeCell ref="H73:H74"/>
    <mergeCell ref="I73:K74"/>
    <mergeCell ref="L73:L74"/>
    <mergeCell ref="P73:Q74"/>
    <mergeCell ref="P77:R79"/>
    <mergeCell ref="D78:E78"/>
    <mergeCell ref="G78:H78"/>
    <mergeCell ref="K78:L78"/>
    <mergeCell ref="N78:O78"/>
    <mergeCell ref="D79:E79"/>
    <mergeCell ref="G79:H79"/>
    <mergeCell ref="K79:L79"/>
    <mergeCell ref="N79:O79"/>
    <mergeCell ref="C87:C89"/>
    <mergeCell ref="D87:E87"/>
    <mergeCell ref="G87:H87"/>
    <mergeCell ref="J87:J89"/>
    <mergeCell ref="K87:L87"/>
    <mergeCell ref="N87:O87"/>
    <mergeCell ref="C80:R80"/>
    <mergeCell ref="P82:Q82"/>
    <mergeCell ref="C83:C84"/>
    <mergeCell ref="E83:E84"/>
    <mergeCell ref="G83:G84"/>
    <mergeCell ref="H83:H84"/>
    <mergeCell ref="I83:K84"/>
    <mergeCell ref="L83:L84"/>
    <mergeCell ref="P83:Q84"/>
    <mergeCell ref="P87:R89"/>
    <mergeCell ref="D88:E88"/>
    <mergeCell ref="G88:H88"/>
    <mergeCell ref="K88:L88"/>
    <mergeCell ref="N88:O88"/>
    <mergeCell ref="D89:E89"/>
    <mergeCell ref="G89:H89"/>
    <mergeCell ref="K89:L89"/>
    <mergeCell ref="N89:O89"/>
    <mergeCell ref="C97:C99"/>
    <mergeCell ref="D97:E97"/>
    <mergeCell ref="G97:H97"/>
    <mergeCell ref="J97:J99"/>
    <mergeCell ref="K97:L97"/>
    <mergeCell ref="N97:O97"/>
    <mergeCell ref="C90:R90"/>
    <mergeCell ref="P92:Q92"/>
    <mergeCell ref="C93:C94"/>
    <mergeCell ref="E93:E94"/>
    <mergeCell ref="G93:G94"/>
    <mergeCell ref="H93:H94"/>
    <mergeCell ref="I93:K94"/>
    <mergeCell ref="L93:L94"/>
    <mergeCell ref="P93:Q94"/>
    <mergeCell ref="P97:R99"/>
    <mergeCell ref="D98:E98"/>
    <mergeCell ref="G98:H98"/>
    <mergeCell ref="K98:L98"/>
    <mergeCell ref="N98:O98"/>
    <mergeCell ref="D99:E99"/>
    <mergeCell ref="G99:H99"/>
    <mergeCell ref="K99:L99"/>
    <mergeCell ref="N99:O99"/>
    <mergeCell ref="C107:C109"/>
    <mergeCell ref="D107:E107"/>
    <mergeCell ref="G107:H107"/>
    <mergeCell ref="J107:J109"/>
    <mergeCell ref="K107:L107"/>
    <mergeCell ref="N107:O107"/>
    <mergeCell ref="C100:R100"/>
    <mergeCell ref="P102:Q102"/>
    <mergeCell ref="C103:C104"/>
    <mergeCell ref="E103:E104"/>
    <mergeCell ref="G103:G104"/>
    <mergeCell ref="H103:H104"/>
    <mergeCell ref="I103:K104"/>
    <mergeCell ref="L103:L104"/>
    <mergeCell ref="P103:Q104"/>
    <mergeCell ref="P107:R109"/>
    <mergeCell ref="D108:E108"/>
    <mergeCell ref="G108:H108"/>
    <mergeCell ref="K108:L108"/>
    <mergeCell ref="N108:O108"/>
    <mergeCell ref="D109:E109"/>
    <mergeCell ref="G109:H109"/>
    <mergeCell ref="K109:L109"/>
    <mergeCell ref="N109:O109"/>
    <mergeCell ref="C117:C119"/>
    <mergeCell ref="D117:E117"/>
    <mergeCell ref="G117:H117"/>
    <mergeCell ref="J117:J119"/>
    <mergeCell ref="K117:L117"/>
    <mergeCell ref="N117:O117"/>
    <mergeCell ref="C110:R110"/>
    <mergeCell ref="P112:Q112"/>
    <mergeCell ref="C113:C114"/>
    <mergeCell ref="E113:E114"/>
    <mergeCell ref="G113:G114"/>
    <mergeCell ref="H113:H114"/>
    <mergeCell ref="I113:K114"/>
    <mergeCell ref="L113:L114"/>
    <mergeCell ref="P113:Q114"/>
    <mergeCell ref="P117:R119"/>
    <mergeCell ref="D118:E118"/>
    <mergeCell ref="G118:H118"/>
    <mergeCell ref="K118:L118"/>
    <mergeCell ref="N118:O118"/>
    <mergeCell ref="D119:E119"/>
    <mergeCell ref="G119:H119"/>
    <mergeCell ref="K119:L119"/>
    <mergeCell ref="N119:O119"/>
    <mergeCell ref="C127:C129"/>
    <mergeCell ref="D127:E127"/>
    <mergeCell ref="G127:H127"/>
    <mergeCell ref="J127:J129"/>
    <mergeCell ref="K127:L127"/>
    <mergeCell ref="N127:O127"/>
    <mergeCell ref="C120:R120"/>
    <mergeCell ref="P122:Q122"/>
    <mergeCell ref="C123:C124"/>
    <mergeCell ref="E123:E124"/>
    <mergeCell ref="G123:G124"/>
    <mergeCell ref="H123:H124"/>
    <mergeCell ref="I123:K124"/>
    <mergeCell ref="L123:L124"/>
    <mergeCell ref="P123:Q124"/>
    <mergeCell ref="P127:R129"/>
    <mergeCell ref="D128:E128"/>
    <mergeCell ref="G128:H128"/>
    <mergeCell ref="K128:L128"/>
    <mergeCell ref="N128:O128"/>
    <mergeCell ref="D129:E129"/>
    <mergeCell ref="G129:H129"/>
    <mergeCell ref="K129:L129"/>
    <mergeCell ref="N129:O129"/>
    <mergeCell ref="C137:C139"/>
    <mergeCell ref="D137:E137"/>
    <mergeCell ref="G137:H137"/>
    <mergeCell ref="J137:J139"/>
    <mergeCell ref="K137:L137"/>
    <mergeCell ref="N137:O137"/>
    <mergeCell ref="C130:R130"/>
    <mergeCell ref="P132:Q132"/>
    <mergeCell ref="C133:C134"/>
    <mergeCell ref="E133:E134"/>
    <mergeCell ref="G133:G134"/>
    <mergeCell ref="H133:H134"/>
    <mergeCell ref="I133:K134"/>
    <mergeCell ref="L133:L134"/>
    <mergeCell ref="P133:Q134"/>
    <mergeCell ref="P137:R139"/>
    <mergeCell ref="D138:E138"/>
    <mergeCell ref="G138:H138"/>
    <mergeCell ref="K138:L138"/>
    <mergeCell ref="N138:O138"/>
    <mergeCell ref="D139:E139"/>
    <mergeCell ref="G139:H139"/>
    <mergeCell ref="K139:L139"/>
    <mergeCell ref="N139:O139"/>
    <mergeCell ref="C147:C149"/>
    <mergeCell ref="D147:E147"/>
    <mergeCell ref="G147:H147"/>
    <mergeCell ref="J147:J149"/>
    <mergeCell ref="K147:L147"/>
    <mergeCell ref="N147:O147"/>
    <mergeCell ref="C140:R140"/>
    <mergeCell ref="P142:Q142"/>
    <mergeCell ref="C143:C144"/>
    <mergeCell ref="E143:E144"/>
    <mergeCell ref="G143:G144"/>
    <mergeCell ref="H143:H144"/>
    <mergeCell ref="I143:K144"/>
    <mergeCell ref="L143:L144"/>
    <mergeCell ref="P143:Q144"/>
    <mergeCell ref="P147:R149"/>
    <mergeCell ref="D148:E148"/>
    <mergeCell ref="G148:H148"/>
    <mergeCell ref="K148:L148"/>
    <mergeCell ref="N148:O148"/>
    <mergeCell ref="D149:E149"/>
    <mergeCell ref="G149:H149"/>
    <mergeCell ref="K149:L149"/>
    <mergeCell ref="N149:O149"/>
    <mergeCell ref="C157:C159"/>
    <mergeCell ref="D157:E157"/>
    <mergeCell ref="G157:H157"/>
    <mergeCell ref="J157:J159"/>
    <mergeCell ref="K157:L157"/>
    <mergeCell ref="N157:O157"/>
    <mergeCell ref="C150:R150"/>
    <mergeCell ref="P152:Q152"/>
    <mergeCell ref="C153:C154"/>
    <mergeCell ref="E153:E154"/>
    <mergeCell ref="G153:G154"/>
    <mergeCell ref="H153:H154"/>
    <mergeCell ref="I153:K154"/>
    <mergeCell ref="L153:L154"/>
    <mergeCell ref="P153:Q154"/>
    <mergeCell ref="P157:R159"/>
    <mergeCell ref="D158:E158"/>
    <mergeCell ref="G158:H158"/>
    <mergeCell ref="K158:L158"/>
    <mergeCell ref="N158:O158"/>
    <mergeCell ref="D159:E159"/>
    <mergeCell ref="G159:H159"/>
    <mergeCell ref="K159:L159"/>
    <mergeCell ref="N159:O159"/>
    <mergeCell ref="C167:C169"/>
    <mergeCell ref="D167:E167"/>
    <mergeCell ref="G167:H167"/>
    <mergeCell ref="J167:J169"/>
    <mergeCell ref="K167:L167"/>
    <mergeCell ref="N167:O167"/>
    <mergeCell ref="C160:R160"/>
    <mergeCell ref="P162:Q162"/>
    <mergeCell ref="C163:C164"/>
    <mergeCell ref="E163:E164"/>
    <mergeCell ref="G163:G164"/>
    <mergeCell ref="H163:H164"/>
    <mergeCell ref="I163:K164"/>
    <mergeCell ref="L163:L164"/>
    <mergeCell ref="P163:Q164"/>
    <mergeCell ref="P167:R169"/>
    <mergeCell ref="D168:E168"/>
    <mergeCell ref="G168:H168"/>
    <mergeCell ref="K168:L168"/>
    <mergeCell ref="N168:O168"/>
    <mergeCell ref="D169:E169"/>
    <mergeCell ref="G169:H169"/>
    <mergeCell ref="K169:L169"/>
    <mergeCell ref="N169:O169"/>
    <mergeCell ref="C177:C179"/>
    <mergeCell ref="D177:E177"/>
    <mergeCell ref="G177:H177"/>
    <mergeCell ref="J177:J179"/>
    <mergeCell ref="K177:L177"/>
    <mergeCell ref="N177:O177"/>
    <mergeCell ref="C170:R170"/>
    <mergeCell ref="P172:Q172"/>
    <mergeCell ref="C173:C174"/>
    <mergeCell ref="E173:E174"/>
    <mergeCell ref="G173:G174"/>
    <mergeCell ref="H173:H174"/>
    <mergeCell ref="I173:K174"/>
    <mergeCell ref="L173:L174"/>
    <mergeCell ref="P173:Q174"/>
    <mergeCell ref="P177:R179"/>
    <mergeCell ref="D178:E178"/>
    <mergeCell ref="G178:H178"/>
    <mergeCell ref="K178:L178"/>
    <mergeCell ref="N178:O178"/>
    <mergeCell ref="D179:E179"/>
    <mergeCell ref="G179:H179"/>
    <mergeCell ref="K179:L179"/>
    <mergeCell ref="N179:O179"/>
    <mergeCell ref="C187:C189"/>
    <mergeCell ref="D187:E187"/>
    <mergeCell ref="G187:H187"/>
    <mergeCell ref="J187:J189"/>
    <mergeCell ref="K187:L187"/>
    <mergeCell ref="N187:O187"/>
    <mergeCell ref="C180:R180"/>
    <mergeCell ref="P182:Q182"/>
    <mergeCell ref="C183:C184"/>
    <mergeCell ref="E183:E184"/>
    <mergeCell ref="G183:G184"/>
    <mergeCell ref="H183:H184"/>
    <mergeCell ref="I183:K184"/>
    <mergeCell ref="L183:L184"/>
    <mergeCell ref="P183:Q184"/>
    <mergeCell ref="P187:R189"/>
    <mergeCell ref="D188:E188"/>
    <mergeCell ref="G188:H188"/>
    <mergeCell ref="K188:L188"/>
    <mergeCell ref="N188:O188"/>
    <mergeCell ref="D189:E189"/>
    <mergeCell ref="G189:H189"/>
    <mergeCell ref="K189:L189"/>
    <mergeCell ref="N189:O189"/>
    <mergeCell ref="C190:R190"/>
    <mergeCell ref="P192:Q192"/>
    <mergeCell ref="C193:C194"/>
    <mergeCell ref="E193:E194"/>
    <mergeCell ref="G193:G194"/>
    <mergeCell ref="H193:H194"/>
    <mergeCell ref="I193:K194"/>
    <mergeCell ref="L193:L194"/>
    <mergeCell ref="P193:Q194"/>
    <mergeCell ref="B2:B10"/>
    <mergeCell ref="B12:B20"/>
    <mergeCell ref="B22:B30"/>
    <mergeCell ref="B32:B40"/>
    <mergeCell ref="B42:B50"/>
    <mergeCell ref="B52:B60"/>
    <mergeCell ref="B62:B70"/>
    <mergeCell ref="B72:B80"/>
    <mergeCell ref="C200:R200"/>
    <mergeCell ref="P197:R199"/>
    <mergeCell ref="D198:E198"/>
    <mergeCell ref="G198:H198"/>
    <mergeCell ref="K198:L198"/>
    <mergeCell ref="N198:O198"/>
    <mergeCell ref="D199:E199"/>
    <mergeCell ref="G199:H199"/>
    <mergeCell ref="K199:L199"/>
    <mergeCell ref="N199:O199"/>
    <mergeCell ref="C197:C199"/>
    <mergeCell ref="D197:E197"/>
    <mergeCell ref="G197:H197"/>
    <mergeCell ref="J197:J199"/>
    <mergeCell ref="K197:L197"/>
    <mergeCell ref="N197:O197"/>
    <mergeCell ref="B82:B90"/>
    <mergeCell ref="B92:B100"/>
    <mergeCell ref="B102:B110"/>
    <mergeCell ref="B112:B120"/>
    <mergeCell ref="B122:B130"/>
    <mergeCell ref="B132:B140"/>
    <mergeCell ref="B142:B150"/>
    <mergeCell ref="B152:B160"/>
    <mergeCell ref="B162:B170"/>
    <mergeCell ref="B262:B270"/>
    <mergeCell ref="B272:B280"/>
    <mergeCell ref="B282:B290"/>
    <mergeCell ref="B292:B300"/>
    <mergeCell ref="B172:B180"/>
    <mergeCell ref="B182:B190"/>
    <mergeCell ref="B192:B200"/>
    <mergeCell ref="B202:B210"/>
    <mergeCell ref="B212:B220"/>
    <mergeCell ref="B222:B230"/>
    <mergeCell ref="B232:B240"/>
    <mergeCell ref="B242:B250"/>
    <mergeCell ref="B252:B260"/>
  </mergeCells>
  <pageMargins left="0.7" right="0.7" top="0.78740157499999996" bottom="0.78740157499999996" header="0.3" footer="0.3"/>
  <pageSetup paperSize="9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9"/>
  <sheetViews>
    <sheetView showGridLines="0" showRowColHeaders="0" workbookViewId="0">
      <selection activeCell="J23" sqref="J23"/>
    </sheetView>
  </sheetViews>
  <sheetFormatPr defaultRowHeight="15"/>
  <cols>
    <col min="1" max="1" width="9.140625" style="1"/>
    <col min="2" max="2" width="9.140625" style="1" customWidth="1"/>
    <col min="3" max="3" width="2" style="1" customWidth="1"/>
    <col min="4" max="4" width="6.5703125" style="1" customWidth="1"/>
    <col min="5" max="5" width="3.28515625" style="1" customWidth="1"/>
    <col min="6" max="6" width="3" style="1" customWidth="1"/>
    <col min="7" max="7" width="2.42578125" style="1" customWidth="1"/>
    <col min="8" max="8" width="7.42578125" style="1" customWidth="1"/>
    <col min="9" max="9" width="9.140625" style="1"/>
    <col min="10" max="10" width="10.140625" style="1" customWidth="1"/>
    <col min="11" max="19" width="9.140625" style="1"/>
    <col min="20" max="20" width="9.140625" style="1" customWidth="1"/>
    <col min="21" max="22" width="9.140625" style="1" hidden="1" customWidth="1"/>
    <col min="23" max="24" width="2.42578125" style="1" hidden="1" customWidth="1"/>
    <col min="25" max="25" width="2.5703125" style="1" hidden="1" customWidth="1"/>
    <col min="26" max="29" width="9.140625" style="1" hidden="1" customWidth="1"/>
    <col min="30" max="30" width="10.85546875" style="1" hidden="1" customWidth="1"/>
    <col min="31" max="31" width="2.85546875" style="1" hidden="1" customWidth="1"/>
    <col min="32" max="32" width="2.28515625" style="1" hidden="1" customWidth="1"/>
    <col min="33" max="34" width="9.140625" style="1" hidden="1" customWidth="1"/>
    <col min="35" max="35" width="2.7109375" style="1" hidden="1" customWidth="1"/>
    <col min="36" max="36" width="2.5703125" style="1" hidden="1" customWidth="1"/>
    <col min="37" max="37" width="9.140625" style="1" hidden="1" customWidth="1"/>
    <col min="38" max="16384" width="9.140625" style="1"/>
  </cols>
  <sheetData>
    <row r="1" spans="1:36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U1" s="151" t="s">
        <v>26</v>
      </c>
      <c r="V1" s="151"/>
      <c r="W1" s="1">
        <v>1</v>
      </c>
      <c r="X1" s="1">
        <v>2</v>
      </c>
      <c r="Y1" s="34">
        <f>'Odehrané hry'!Z8+'Odehrané hry'!Z18+'Odehrané hry'!Z28+'Odehrané hry'!Z38+'Odehrané hry'!Z48+'Odehrané hry'!Z58+'Odehrané hry'!Z68+'Odehrané hry'!Z78+'Odehrané hry'!Z88+'Odehrané hry'!Z98+'Odehrané hry'!Z108+'Odehrané hry'!Z118+'Odehrané hry'!Z128+'Odehrané hry'!Z138+'Odehrané hry'!Z148+'Odehrané hry'!Z158+'Odehrané hry'!Z168+'Odehrané hry'!Z178+'Odehrané hry'!Z188+'Odehrané hry'!Z198+'Odehrané hry'!Z208+'Odehrané hry'!Z218+'Odehrané hry'!Z228+'Odehrané hry'!Z238+'Odehrané hry'!Z248+'Odehrané hry'!Z258+'Odehrané hry'!Z268+'Odehrané hry'!Z278+'Odehrané hry'!Z288+'Odehrané hry'!Z298</f>
        <v>6</v>
      </c>
      <c r="Z1" s="151" t="s">
        <v>28</v>
      </c>
      <c r="AA1" s="151"/>
      <c r="AB1" s="35">
        <f>'Odehrané hry'!AA8+'Odehrané hry'!AA18+'Odehrané hry'!AA28+'Odehrané hry'!AA38+'Odehrané hry'!AA48+'Odehrané hry'!AA58+'Odehrané hry'!AA68+'Odehrané hry'!AA78+'Odehrané hry'!AA88+'Odehrané hry'!AA98+'Odehrané hry'!AA108+'Odehrané hry'!AA118+'Odehrané hry'!AA128+'Odehrané hry'!AA138+'Odehrané hry'!AA148+'Odehrané hry'!AA158+'Odehrané hry'!AA168+'Odehrané hry'!AA178+'Odehrané hry'!AA188+'Odehrané hry'!AA198+'Odehrané hry'!AA208+'Odehrané hry'!AA218+'Odehrané hry'!AA228+'Odehrané hry'!AA238+'Odehrané hry'!AA248+'Odehrané hry'!AA258+'Odehrané hry'!AA268+'Odehrané hry'!AA278+'Odehrané hry'!AA288+'Odehrané hry'!AA298</f>
        <v>4.1134259259259121E-2</v>
      </c>
      <c r="AC1" s="151" t="s">
        <v>27</v>
      </c>
      <c r="AD1" s="151"/>
      <c r="AE1" s="1">
        <v>1</v>
      </c>
      <c r="AF1" s="34">
        <f>'Odehrané hry'!AC8+'Odehrané hry'!AC18+'Odehrané hry'!AC28+'Odehrané hry'!AC38+'Odehrané hry'!AC48+'Odehrané hry'!AC58+'Odehrané hry'!AC68+'Odehrané hry'!AC78+'Odehrané hry'!AC88+'Odehrané hry'!AC98+'Odehrané hry'!AC108+'Odehrané hry'!AC118+'Odehrané hry'!AC128+'Odehrané hry'!AC138+'Odehrané hry'!AC148+'Odehrané hry'!AC158+'Odehrané hry'!AC168+'Odehrané hry'!AC178+'Odehrané hry'!AC188+'Odehrané hry'!AC198+'Odehrané hry'!AC208+'Odehrané hry'!AC218+'Odehrané hry'!AC228+'Odehrané hry'!AC238+'Odehrané hry'!AC248+'Odehrané hry'!AC258+'Odehrané hry'!AC268+'Odehrané hry'!AC278+'Odehrané hry'!AC288+'Odehrané hry'!AC298+'Odehrané hry'!AC308</f>
        <v>9</v>
      </c>
      <c r="AG1" s="152" t="s">
        <v>29</v>
      </c>
      <c r="AH1" s="152"/>
      <c r="AI1" s="1">
        <v>1</v>
      </c>
      <c r="AJ1" s="34">
        <f>Y1+Y2</f>
        <v>12</v>
      </c>
    </row>
    <row r="2" spans="1:36">
      <c r="A2" s="33"/>
      <c r="B2" s="153" t="s">
        <v>0</v>
      </c>
      <c r="C2" s="153"/>
      <c r="D2" s="153"/>
      <c r="E2" s="157">
        <f>AF1</f>
        <v>9</v>
      </c>
      <c r="F2" s="158"/>
      <c r="G2" s="158"/>
      <c r="H2" s="165" t="s">
        <v>12</v>
      </c>
      <c r="J2" s="154" t="str">
        <f>IF(X5=1,("Hodnocení je možné uzavřít. Všechny týmy odehrály stejný počet zápasů"),"V tuto chvíli nelze uzavřít hodnocení. Nebylo odehráno stejně zápasů mezi týmy")</f>
        <v>Hodnocení je možné uzavřít. Všechny týmy odehrály stejný počet zápasů</v>
      </c>
      <c r="K2" s="155"/>
      <c r="L2" s="155"/>
      <c r="M2" s="155"/>
      <c r="N2" s="155"/>
      <c r="O2" s="155"/>
      <c r="P2" s="155"/>
      <c r="Q2" s="155"/>
      <c r="R2" s="155"/>
      <c r="S2" s="155"/>
      <c r="U2" s="151"/>
      <c r="V2" s="151"/>
      <c r="W2" s="1">
        <v>1</v>
      </c>
      <c r="X2" s="1">
        <v>3</v>
      </c>
      <c r="Y2" s="34">
        <f>'Odehrané hry'!Z9+'Odehrané hry'!Z19+'Odehrané hry'!Z29+'Odehrané hry'!Z39+'Odehrané hry'!Z49+'Odehrané hry'!Z59+'Odehrané hry'!Z69+'Odehrané hry'!Z79+'Odehrané hry'!Z89+'Odehrané hry'!Z99+'Odehrané hry'!Z109+'Odehrané hry'!Z119+'Odehrané hry'!Z129+'Odehrané hry'!Z139+'Odehrané hry'!Z149+'Odehrané hry'!Z159+'Odehrané hry'!Z169+'Odehrané hry'!Z179+'Odehrané hry'!Z189+'Odehrané hry'!Z199+'Odehrané hry'!Z209+'Odehrané hry'!Z219+'Odehrané hry'!Z229+'Odehrané hry'!Z239+'Odehrané hry'!Z249+'Odehrané hry'!Z259+'Odehrané hry'!Z269+'Odehrané hry'!Z279+'Odehrané hry'!Z289+'Odehrané hry'!Z299</f>
        <v>6</v>
      </c>
      <c r="Z2" s="151"/>
      <c r="AA2" s="151"/>
      <c r="AB2" s="35">
        <f>'Odehrané hry'!AA9+'Odehrané hry'!AA19+'Odehrané hry'!AA29+'Odehrané hry'!AA39+'Odehrané hry'!AA49+'Odehrané hry'!AA59+'Odehrané hry'!AA69+'Odehrané hry'!AA79+'Odehrané hry'!AA89+'Odehrané hry'!AA99+'Odehrané hry'!AA109+'Odehrané hry'!AA119+'Odehrané hry'!AA129+'Odehrané hry'!AA139+'Odehrané hry'!AA149+'Odehrané hry'!AA159+'Odehrané hry'!AA169+'Odehrané hry'!AA179+'Odehrané hry'!AA189+'Odehrané hry'!AA199+'Odehrané hry'!AA209+'Odehrané hry'!AA219+'Odehrané hry'!AA229+'Odehrané hry'!AA239+'Odehrané hry'!AA249+'Odehrané hry'!AA259+'Odehrané hry'!AA269+'Odehrané hry'!AA279+'Odehrané hry'!AA289+'Odehrané hry'!AA299</f>
        <v>5.3449074074073954E-2</v>
      </c>
      <c r="AC2" s="151"/>
      <c r="AD2" s="151"/>
      <c r="AE2" s="1">
        <v>2</v>
      </c>
      <c r="AF2" s="34">
        <f>'Odehrané hry'!AC9+'Odehrané hry'!AC19+'Odehrané hry'!AC29+'Odehrané hry'!AC39+'Odehrané hry'!AC49+'Odehrané hry'!AC59+'Odehrané hry'!AC69+'Odehrané hry'!AC79+'Odehrané hry'!AC89+'Odehrané hry'!AC99+'Odehrané hry'!AC109+'Odehrané hry'!AC119+'Odehrané hry'!AC129+'Odehrané hry'!AC139+'Odehrané hry'!AC149+'Odehrané hry'!AC159+'Odehrané hry'!AC169+'Odehrané hry'!AC179+'Odehrané hry'!AC189+'Odehrané hry'!AC199+'Odehrané hry'!AC209+'Odehrané hry'!AC219+'Odehrané hry'!AC229+'Odehrané hry'!AC239+'Odehrané hry'!AC249+'Odehrané hry'!AC259+'Odehrané hry'!AC269+'Odehrané hry'!AC279+'Odehrané hry'!AC289+'Odehrané hry'!AC299+'Odehrané hry'!AC309</f>
        <v>2</v>
      </c>
      <c r="AG2" s="152"/>
      <c r="AH2" s="152"/>
      <c r="AI2" s="1">
        <v>2</v>
      </c>
      <c r="AJ2" s="34">
        <f>Y1+Y3</f>
        <v>12</v>
      </c>
    </row>
    <row r="3" spans="1:36">
      <c r="A3" s="33"/>
      <c r="B3" s="153"/>
      <c r="C3" s="153"/>
      <c r="D3" s="153"/>
      <c r="E3" s="157"/>
      <c r="F3" s="158"/>
      <c r="G3" s="158"/>
      <c r="H3" s="165"/>
      <c r="J3" s="155"/>
      <c r="K3" s="155"/>
      <c r="L3" s="155"/>
      <c r="M3" s="155"/>
      <c r="N3" s="155"/>
      <c r="O3" s="155"/>
      <c r="P3" s="155"/>
      <c r="Q3" s="155"/>
      <c r="R3" s="155"/>
      <c r="S3" s="155"/>
      <c r="U3" s="151"/>
      <c r="V3" s="151"/>
      <c r="W3" s="1">
        <v>2</v>
      </c>
      <c r="X3" s="1">
        <v>3</v>
      </c>
      <c r="Y3" s="34">
        <f>'Odehrané hry'!Z10+'Odehrané hry'!Z20+'Odehrané hry'!Z30+'Odehrané hry'!Z40+'Odehrané hry'!Z50+'Odehrané hry'!Z60+'Odehrané hry'!Z70+'Odehrané hry'!Z80+'Odehrané hry'!Z90+'Odehrané hry'!Z100+'Odehrané hry'!Z110+'Odehrané hry'!Z120+'Odehrané hry'!Z130+'Odehrané hry'!Z140+'Odehrané hry'!Z150+'Odehrané hry'!Z160+'Odehrané hry'!Z170+'Odehrané hry'!Z180+'Odehrané hry'!Z190+'Odehrané hry'!Z200+'Odehrané hry'!Z210+'Odehrané hry'!Z220+'Odehrané hry'!Z230+'Odehrané hry'!Z240+'Odehrané hry'!Z250+'Odehrané hry'!Z260+'Odehrané hry'!Z270+'Odehrané hry'!Z280+'Odehrané hry'!Z290+'Odehrané hry'!Z300</f>
        <v>6</v>
      </c>
      <c r="Z3" s="151"/>
      <c r="AA3" s="151"/>
      <c r="AB3" s="35">
        <f>'Odehrané hry'!AA10+'Odehrané hry'!AA20+'Odehrané hry'!AA30+'Odehrané hry'!AA40+'Odehrané hry'!AA50+'Odehrané hry'!AA60+'Odehrané hry'!AA70+'Odehrané hry'!AA80+'Odehrané hry'!AA90+'Odehrané hry'!AA100+'Odehrané hry'!AA110+'Odehrané hry'!AA120+'Odehrané hry'!AA130+'Odehrané hry'!AA140+'Odehrané hry'!AA150+'Odehrané hry'!AA160+'Odehrané hry'!AA170+'Odehrané hry'!AA180+'Odehrané hry'!AA190+'Odehrané hry'!AA200+'Odehrané hry'!AA210+'Odehrané hry'!AA220+'Odehrané hry'!AA230+'Odehrané hry'!AA240+'Odehrané hry'!AA250+'Odehrané hry'!AA260+'Odehrané hry'!AA270+'Odehrané hry'!AA280+'Odehrané hry'!AA290+'Odehrané hry'!AA300</f>
        <v>6.6458333333333397E-2</v>
      </c>
      <c r="AC3" s="151"/>
      <c r="AD3" s="151"/>
      <c r="AE3" s="1">
        <v>3</v>
      </c>
      <c r="AF3" s="34">
        <f>'Odehrané hry'!AC10+'Odehrané hry'!AC20+'Odehrané hry'!AC30+'Odehrané hry'!AC40+'Odehrané hry'!AC50+'Odehrané hry'!AC60+'Odehrané hry'!AC70+'Odehrané hry'!AC80+'Odehrané hry'!AC90+'Odehrané hry'!AC100+'Odehrané hry'!AC110+'Odehrané hry'!AC120+'Odehrané hry'!AC130+'Odehrané hry'!AC140+'Odehrané hry'!AC150+'Odehrané hry'!AC160+'Odehrané hry'!AC170+'Odehrané hry'!AC180+'Odehrané hry'!AC190+'Odehrané hry'!AC200+'Odehrané hry'!AC210+'Odehrané hry'!AC220+'Odehrané hry'!AC230+'Odehrané hry'!AC240+'Odehrané hry'!AC250+'Odehrané hry'!AC260+'Odehrané hry'!AC270+'Odehrané hry'!AC280+'Odehrané hry'!AC290+'Odehrané hry'!AC300+'Odehrané hry'!AC310</f>
        <v>7</v>
      </c>
      <c r="AG3" s="152"/>
      <c r="AH3" s="152"/>
      <c r="AI3" s="1">
        <v>3</v>
      </c>
      <c r="AJ3" s="34">
        <f>Y2+Y3</f>
        <v>12</v>
      </c>
    </row>
    <row r="4" spans="1:36">
      <c r="B4" s="163" t="s">
        <v>1</v>
      </c>
      <c r="C4" s="163"/>
      <c r="D4" s="163"/>
      <c r="E4" s="159">
        <f>AF2</f>
        <v>2</v>
      </c>
      <c r="F4" s="160"/>
      <c r="G4" s="160"/>
      <c r="H4" s="166" t="s">
        <v>12</v>
      </c>
      <c r="J4" s="155"/>
      <c r="K4" s="155"/>
      <c r="L4" s="155"/>
      <c r="M4" s="155"/>
      <c r="N4" s="155"/>
      <c r="O4" s="155"/>
      <c r="P4" s="155"/>
      <c r="Q4" s="155"/>
      <c r="R4" s="155"/>
      <c r="S4" s="155"/>
      <c r="AF4" s="36"/>
    </row>
    <row r="5" spans="1:36">
      <c r="B5" s="164"/>
      <c r="C5" s="164"/>
      <c r="D5" s="164"/>
      <c r="E5" s="161"/>
      <c r="F5" s="162"/>
      <c r="G5" s="162"/>
      <c r="H5" s="167"/>
      <c r="J5" s="155"/>
      <c r="K5" s="155"/>
      <c r="L5" s="155"/>
      <c r="M5" s="155"/>
      <c r="N5" s="155"/>
      <c r="O5" s="155"/>
      <c r="P5" s="155"/>
      <c r="Q5" s="155"/>
      <c r="R5" s="155"/>
      <c r="S5" s="155"/>
      <c r="U5" s="1" t="s">
        <v>39</v>
      </c>
      <c r="V5" s="1">
        <v>1</v>
      </c>
      <c r="W5" s="1">
        <f>IF(Y1=Y2,1,0)</f>
        <v>1</v>
      </c>
      <c r="X5" s="156">
        <f>IF((W5+W6+W7)=3,1,0)</f>
        <v>1</v>
      </c>
      <c r="Y5" s="156"/>
      <c r="AC5" s="36"/>
      <c r="AF5" s="36"/>
    </row>
    <row r="6" spans="1:36">
      <c r="B6" s="153" t="s">
        <v>2</v>
      </c>
      <c r="C6" s="153"/>
      <c r="D6" s="153"/>
      <c r="E6" s="157">
        <f>AF3</f>
        <v>7</v>
      </c>
      <c r="F6" s="158"/>
      <c r="G6" s="158"/>
      <c r="H6" s="165" t="s">
        <v>12</v>
      </c>
      <c r="J6" s="155"/>
      <c r="K6" s="155"/>
      <c r="L6" s="155"/>
      <c r="M6" s="155"/>
      <c r="N6" s="155"/>
      <c r="O6" s="155"/>
      <c r="P6" s="155"/>
      <c r="Q6" s="155"/>
      <c r="R6" s="155"/>
      <c r="S6" s="155"/>
      <c r="V6" s="1">
        <v>2</v>
      </c>
      <c r="W6" s="1">
        <f>IF(Y1=Y3,1,0)</f>
        <v>1</v>
      </c>
      <c r="X6" s="156"/>
      <c r="Y6" s="156"/>
      <c r="AF6" s="36"/>
    </row>
    <row r="7" spans="1:36">
      <c r="B7" s="153"/>
      <c r="C7" s="153"/>
      <c r="D7" s="153"/>
      <c r="E7" s="157"/>
      <c r="F7" s="158"/>
      <c r="G7" s="158"/>
      <c r="H7" s="165"/>
      <c r="J7" s="155"/>
      <c r="K7" s="155"/>
      <c r="L7" s="155"/>
      <c r="M7" s="155"/>
      <c r="N7" s="155"/>
      <c r="O7" s="155"/>
      <c r="P7" s="155"/>
      <c r="Q7" s="155"/>
      <c r="R7" s="155"/>
      <c r="S7" s="155"/>
      <c r="V7" s="1">
        <v>3</v>
      </c>
      <c r="W7" s="1">
        <f>IF(Y2=Y3,1,0)</f>
        <v>1</v>
      </c>
      <c r="X7" s="156"/>
      <c r="Y7" s="156"/>
      <c r="AF7" s="36"/>
    </row>
    <row r="8" spans="1:36">
      <c r="AF8" s="36"/>
    </row>
    <row r="11" spans="1:36">
      <c r="B11" s="37" t="s">
        <v>33</v>
      </c>
      <c r="C11" s="37"/>
      <c r="D11" s="37"/>
      <c r="E11" s="38"/>
      <c r="F11" s="38"/>
      <c r="G11" s="39">
        <f>Y1</f>
        <v>6</v>
      </c>
      <c r="H11" s="37" t="str">
        <f>IF(G11&lt;=0,"zápasů",(IF(G11=1,("zápas"),(IF(G11&lt;5,("zápasy"),("zápasů"))))))</f>
        <v>zápasů</v>
      </c>
      <c r="I11" s="37" t="s">
        <v>30</v>
      </c>
      <c r="J11" s="37"/>
      <c r="K11" s="40">
        <f>AB1</f>
        <v>4.1134259259259121E-2</v>
      </c>
    </row>
    <row r="12" spans="1:36">
      <c r="B12" s="37" t="s">
        <v>34</v>
      </c>
      <c r="C12" s="37"/>
      <c r="D12" s="37"/>
      <c r="E12" s="38"/>
      <c r="F12" s="38"/>
      <c r="G12" s="39">
        <f>Y2</f>
        <v>6</v>
      </c>
      <c r="H12" s="37" t="str">
        <f t="shared" ref="H12:H13" si="0">IF(G12&lt;=0,"zápasů",(IF(G12=1,("zápas"),(IF(G12&lt;5,("zápasy"),("zápasů"))))))</f>
        <v>zápasů</v>
      </c>
      <c r="I12" s="37" t="s">
        <v>30</v>
      </c>
      <c r="J12" s="37"/>
      <c r="K12" s="40">
        <f>AB2</f>
        <v>5.3449074074073954E-2</v>
      </c>
    </row>
    <row r="13" spans="1:36">
      <c r="B13" s="37" t="s">
        <v>35</v>
      </c>
      <c r="C13" s="38"/>
      <c r="D13" s="38"/>
      <c r="E13" s="38"/>
      <c r="F13" s="38"/>
      <c r="G13" s="39">
        <f>Y3</f>
        <v>6</v>
      </c>
      <c r="H13" s="37" t="str">
        <f t="shared" si="0"/>
        <v>zápasů</v>
      </c>
      <c r="I13" s="37" t="s">
        <v>30</v>
      </c>
      <c r="J13" s="38"/>
      <c r="K13" s="40">
        <f>AB3</f>
        <v>6.6458333333333397E-2</v>
      </c>
    </row>
    <row r="14" spans="1:36"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36">
      <c r="B15" s="37" t="s">
        <v>36</v>
      </c>
      <c r="C15" s="41">
        <f>AF1</f>
        <v>9</v>
      </c>
      <c r="D15" s="37" t="str">
        <f>IF(C15&lt;=0,"bodů",(IF(C15=1,("bod"),(IF(C15&lt;5,("body"),("bodů"))))))</f>
        <v>bodů</v>
      </c>
      <c r="E15" s="38" t="str">
        <f>IF(F15&gt;1,"ze","z")</f>
        <v>ze</v>
      </c>
      <c r="F15" s="41">
        <f>AJ1</f>
        <v>12</v>
      </c>
      <c r="G15" s="37" t="str">
        <f>IF(F15&lt;=0,"her",(IF(F15=1,("hra"),(IF(F15&lt;5,("her"),("her"))))))</f>
        <v>her</v>
      </c>
      <c r="H15" s="38"/>
      <c r="I15" s="38"/>
      <c r="J15" s="38"/>
      <c r="K15" s="38"/>
    </row>
    <row r="16" spans="1:36">
      <c r="B16" s="37" t="s">
        <v>37</v>
      </c>
      <c r="C16" s="41">
        <f>AF2</f>
        <v>2</v>
      </c>
      <c r="D16" s="37" t="str">
        <f t="shared" ref="D16:D17" si="1">IF(C16&lt;=0,"bodů",(IF(C16=1,("bod"),(IF(C16&lt;5,("body"),("bodů"))))))</f>
        <v>body</v>
      </c>
      <c r="E16" s="38" t="str">
        <f t="shared" ref="E16:E17" si="2">IF(F16&gt;1,"ze","z")</f>
        <v>ze</v>
      </c>
      <c r="F16" s="41">
        <f>AJ2</f>
        <v>12</v>
      </c>
      <c r="G16" s="37" t="str">
        <f t="shared" ref="G16:G17" si="3">IF(F16&lt;=0,"her",(IF(F16=1,("hra"),(IF(F16&lt;5,("her"),("her"))))))</f>
        <v>her</v>
      </c>
      <c r="H16" s="38"/>
      <c r="I16" s="38"/>
      <c r="J16" s="38"/>
      <c r="K16" s="38"/>
    </row>
    <row r="17" spans="2:11">
      <c r="B17" s="37" t="s">
        <v>38</v>
      </c>
      <c r="C17" s="41">
        <f>AF3</f>
        <v>7</v>
      </c>
      <c r="D17" s="37" t="str">
        <f t="shared" si="1"/>
        <v>bodů</v>
      </c>
      <c r="E17" s="38" t="str">
        <f t="shared" si="2"/>
        <v>ze</v>
      </c>
      <c r="F17" s="41">
        <f>AJ3</f>
        <v>12</v>
      </c>
      <c r="G17" s="37" t="str">
        <f t="shared" si="3"/>
        <v>her</v>
      </c>
      <c r="H17" s="38"/>
      <c r="I17" s="38"/>
      <c r="J17" s="38"/>
      <c r="K17" s="38"/>
    </row>
    <row r="18" spans="2:11"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2:11">
      <c r="B19" s="37" t="s">
        <v>31</v>
      </c>
      <c r="C19" s="37" t="str">
        <f>IF(G19&lt;=0,"bylo odehráno",(IF(G19=1,("byla odehrána"),(IF(G19&lt;5,("byly odehrány"),("bylo odehráno"))))))</f>
        <v>bylo odehráno</v>
      </c>
      <c r="D19" s="38"/>
      <c r="E19" s="38"/>
      <c r="F19" s="38"/>
      <c r="G19" s="41">
        <f>Y1+Y2+Y3</f>
        <v>18</v>
      </c>
      <c r="H19" s="37" t="str">
        <f>IF(G19&lt;=0,"her",(IF(G19=1,("hra"),(IF(G19&lt;5,("hry"),("her"))))))</f>
        <v>her</v>
      </c>
      <c r="I19" s="38" t="s">
        <v>32</v>
      </c>
      <c r="J19" s="38"/>
      <c r="K19" s="42">
        <f>AB1+AB2+AB3</f>
        <v>0.16104166666666647</v>
      </c>
    </row>
  </sheetData>
  <sheetProtection password="FB8D" sheet="1" objects="1" scenarios="1" selectLockedCells="1"/>
  <mergeCells count="15">
    <mergeCell ref="U1:V3"/>
    <mergeCell ref="Z1:AA3"/>
    <mergeCell ref="AC1:AD3"/>
    <mergeCell ref="AG1:AH3"/>
    <mergeCell ref="B2:D3"/>
    <mergeCell ref="J2:S7"/>
    <mergeCell ref="X5:Y7"/>
    <mergeCell ref="E2:G3"/>
    <mergeCell ref="E4:G5"/>
    <mergeCell ref="B4:D5"/>
    <mergeCell ref="B6:D7"/>
    <mergeCell ref="H2:H3"/>
    <mergeCell ref="H4:H5"/>
    <mergeCell ref="H6:H7"/>
    <mergeCell ref="E6:G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Hlavní seznam</vt:lpstr>
      <vt:lpstr>Odehrané hry</vt:lpstr>
      <vt:lpstr>Výsledky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Houzar</dc:creator>
  <cp:lastModifiedBy>reord</cp:lastModifiedBy>
  <dcterms:created xsi:type="dcterms:W3CDTF">2010-07-01T07:25:23Z</dcterms:created>
  <dcterms:modified xsi:type="dcterms:W3CDTF">2010-09-23T18:00:02Z</dcterms:modified>
</cp:coreProperties>
</file>